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golovko\Downloads\"/>
    </mc:Choice>
  </mc:AlternateContent>
  <bookViews>
    <workbookView xWindow="0" yWindow="60" windowWidth="28800" windowHeight="12375"/>
  </bookViews>
  <sheets>
    <sheet name="Лист1" sheetId="6" r:id="rId1"/>
    <sheet name="Результат" sheetId="5" r:id="rId2"/>
    <sheet name="Данные" sheetId="1" state="hidden" r:id="rId3"/>
  </sheets>
  <definedNames>
    <definedName name="BeginRegDate">Данные!$K$1</definedName>
    <definedName name="DataRow">#REF!</definedName>
    <definedName name="EndRegDate">Данные!$M$1</definedName>
    <definedName name="ReportDate">Данные!$O$1</definedName>
  </definedNames>
  <calcPr calcId="152511"/>
  <pivotCaches>
    <pivotCache cacheId="4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7" i="1" l="1"/>
  <c r="F377" i="1"/>
  <c r="G376" i="1"/>
  <c r="F376" i="1"/>
  <c r="G375" i="1"/>
  <c r="F375" i="1"/>
  <c r="G374" i="1"/>
  <c r="F374" i="1"/>
  <c r="G373" i="1"/>
  <c r="F373" i="1"/>
  <c r="G372" i="1"/>
  <c r="F372" i="1"/>
  <c r="G371" i="1"/>
  <c r="F371" i="1"/>
  <c r="G370" i="1"/>
  <c r="F370" i="1"/>
  <c r="G369" i="1"/>
  <c r="F369" i="1"/>
  <c r="G368" i="1"/>
  <c r="F368" i="1"/>
  <c r="G367" i="1"/>
  <c r="F367" i="1"/>
  <c r="G366" i="1"/>
  <c r="F366" i="1"/>
  <c r="G365" i="1"/>
  <c r="F365" i="1"/>
  <c r="G364" i="1"/>
  <c r="F364" i="1"/>
  <c r="G363" i="1"/>
  <c r="F363" i="1"/>
  <c r="G362" i="1"/>
  <c r="F362" i="1"/>
  <c r="G361" i="1"/>
  <c r="F361" i="1"/>
  <c r="G360" i="1"/>
  <c r="F360" i="1"/>
  <c r="G359" i="1"/>
  <c r="F359" i="1"/>
  <c r="G358" i="1"/>
  <c r="F358" i="1"/>
  <c r="G357" i="1"/>
  <c r="F357" i="1"/>
  <c r="G356" i="1"/>
  <c r="F356" i="1"/>
  <c r="G355" i="1"/>
  <c r="F355" i="1"/>
  <c r="G354" i="1"/>
  <c r="F354" i="1"/>
  <c r="G353" i="1"/>
  <c r="F353" i="1"/>
  <c r="G352" i="1"/>
  <c r="F352" i="1"/>
  <c r="G351" i="1"/>
  <c r="F351" i="1"/>
  <c r="G350" i="1"/>
  <c r="F350" i="1"/>
  <c r="G349" i="1"/>
  <c r="F349" i="1"/>
  <c r="G348" i="1"/>
  <c r="F348" i="1"/>
  <c r="G347" i="1"/>
  <c r="F347" i="1"/>
  <c r="G346" i="1"/>
  <c r="F346" i="1"/>
  <c r="G345" i="1"/>
  <c r="F345" i="1"/>
  <c r="G344" i="1"/>
  <c r="F344" i="1"/>
  <c r="G343" i="1"/>
  <c r="F343" i="1"/>
  <c r="G342" i="1"/>
  <c r="F342" i="1"/>
  <c r="G341" i="1"/>
  <c r="F341" i="1"/>
  <c r="G340" i="1"/>
  <c r="F340" i="1"/>
  <c r="G339" i="1"/>
  <c r="F339" i="1"/>
  <c r="G338" i="1"/>
  <c r="F338" i="1"/>
  <c r="G337" i="1"/>
  <c r="F337" i="1"/>
  <c r="G336" i="1"/>
  <c r="F336" i="1"/>
  <c r="G335" i="1"/>
  <c r="F335" i="1"/>
  <c r="G334" i="1"/>
  <c r="F334" i="1"/>
  <c r="G333" i="1"/>
  <c r="F333" i="1"/>
  <c r="G332" i="1"/>
  <c r="F332" i="1"/>
  <c r="G331" i="1"/>
  <c r="F331" i="1"/>
  <c r="G330" i="1"/>
  <c r="F330" i="1"/>
  <c r="G329" i="1"/>
  <c r="F329" i="1"/>
  <c r="G328" i="1"/>
  <c r="F328" i="1"/>
  <c r="G327" i="1"/>
  <c r="F327" i="1"/>
  <c r="G326" i="1"/>
  <c r="F326" i="1"/>
  <c r="G325" i="1"/>
  <c r="F325" i="1"/>
  <c r="G324" i="1"/>
  <c r="F324" i="1"/>
  <c r="G323" i="1"/>
  <c r="F323" i="1"/>
  <c r="G322" i="1"/>
  <c r="F322" i="1"/>
  <c r="G321" i="1"/>
  <c r="F321" i="1"/>
  <c r="G320" i="1"/>
  <c r="F320" i="1"/>
  <c r="G319" i="1"/>
  <c r="F319" i="1"/>
  <c r="G318" i="1"/>
  <c r="F318" i="1"/>
  <c r="G317" i="1"/>
  <c r="F317" i="1"/>
  <c r="G316" i="1"/>
  <c r="F316" i="1"/>
  <c r="G315" i="1"/>
  <c r="F315" i="1"/>
  <c r="G314" i="1"/>
  <c r="F314" i="1"/>
  <c r="G313" i="1"/>
  <c r="F313" i="1"/>
  <c r="G312" i="1"/>
  <c r="F312" i="1"/>
  <c r="G311" i="1"/>
  <c r="F311" i="1"/>
  <c r="G310" i="1"/>
  <c r="F310" i="1"/>
  <c r="G309" i="1"/>
  <c r="F309" i="1"/>
  <c r="G308" i="1"/>
  <c r="F308" i="1"/>
  <c r="G307" i="1"/>
  <c r="F307" i="1"/>
  <c r="G306" i="1"/>
  <c r="F306" i="1"/>
  <c r="G305" i="1"/>
  <c r="F305" i="1"/>
  <c r="G304" i="1"/>
  <c r="F304" i="1"/>
  <c r="G303" i="1"/>
  <c r="F303" i="1"/>
  <c r="G302" i="1"/>
  <c r="F302" i="1"/>
  <c r="G301" i="1"/>
  <c r="F301" i="1"/>
  <c r="G300" i="1"/>
  <c r="F300" i="1"/>
  <c r="G299" i="1"/>
  <c r="F299" i="1"/>
  <c r="G298" i="1"/>
  <c r="F298" i="1"/>
  <c r="G297" i="1"/>
  <c r="F297" i="1"/>
  <c r="G296" i="1"/>
  <c r="F296" i="1"/>
  <c r="G295" i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G274" i="1"/>
  <c r="F274" i="1"/>
  <c r="G273" i="1"/>
  <c r="F273" i="1"/>
  <c r="G272" i="1"/>
  <c r="F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G250" i="1"/>
  <c r="F250" i="1"/>
  <c r="G249" i="1"/>
  <c r="F249" i="1"/>
  <c r="G248" i="1"/>
  <c r="F248" i="1"/>
  <c r="G247" i="1"/>
  <c r="F247" i="1"/>
  <c r="G246" i="1"/>
  <c r="F246" i="1"/>
  <c r="G245" i="1"/>
  <c r="F245" i="1"/>
  <c r="G244" i="1"/>
  <c r="F244" i="1"/>
  <c r="G243" i="1"/>
  <c r="F243" i="1"/>
  <c r="G242" i="1"/>
  <c r="F242" i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18" i="1"/>
  <c r="F218" i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G186" i="1"/>
  <c r="F186" i="1"/>
  <c r="G185" i="1"/>
  <c r="F185" i="1"/>
  <c r="G184" i="1"/>
  <c r="F184" i="1"/>
  <c r="G183" i="1"/>
  <c r="F183" i="1"/>
  <c r="G182" i="1"/>
  <c r="F182" i="1"/>
  <c r="G181" i="1"/>
  <c r="F181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4" i="1"/>
  <c r="F144" i="1"/>
  <c r="G143" i="1"/>
  <c r="F143" i="1"/>
  <c r="G142" i="1"/>
  <c r="F142" i="1"/>
  <c r="G141" i="1"/>
  <c r="F141" i="1"/>
  <c r="G140" i="1"/>
  <c r="F140" i="1"/>
  <c r="G139" i="1"/>
  <c r="F139" i="1"/>
  <c r="G138" i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G2" i="1"/>
  <c r="F2" i="1"/>
  <c r="B5" i="5"/>
  <c r="B3" i="5"/>
</calcChain>
</file>

<file path=xl/sharedStrings.xml><?xml version="1.0" encoding="utf-8"?>
<sst xmlns="http://schemas.openxmlformats.org/spreadsheetml/2006/main" count="3497" uniqueCount="870">
  <si>
    <t>Группа документов</t>
  </si>
  <si>
    <t>Ссылка</t>
  </si>
  <si>
    <t>С</t>
  </si>
  <si>
    <t>По</t>
  </si>
  <si>
    <t>Дата отчета</t>
  </si>
  <si>
    <t/>
  </si>
  <si>
    <t>Тематика</t>
  </si>
  <si>
    <t>(пусто)</t>
  </si>
  <si>
    <t>Общий итог</t>
  </si>
  <si>
    <t>Подразделение</t>
  </si>
  <si>
    <t xml:space="preserve"> </t>
  </si>
  <si>
    <t>Управление по работе с обращениями граждан</t>
  </si>
  <si>
    <t>ОТЧЕТ ПО ТЕМАТИКАМ И КОЛИЧЕСТВУ ВОПРОСОВ, зарегистрированных</t>
  </si>
  <si>
    <t>Дата рег</t>
  </si>
  <si>
    <t>Рег №</t>
  </si>
  <si>
    <t>Заголовок</t>
  </si>
  <si>
    <t>01.01.2024</t>
  </si>
  <si>
    <t>30.09.2024</t>
  </si>
  <si>
    <t>02.10.2024 10:47:15</t>
  </si>
  <si>
    <t>Обращения граждан МО Ногликский ГО</t>
  </si>
  <si>
    <t>Внеочередное обеспечение жилыми помещениями</t>
  </si>
  <si>
    <t>ОГ-5.07-10/24-(0)</t>
  </si>
  <si>
    <t>19.01.2024</t>
  </si>
  <si>
    <t>О предоставлении жилья</t>
  </si>
  <si>
    <t>Электроэнергетика. Топливно-энергетический комплекс. Работа АЭС, ТЭС и ГЭС. Переход ТЭС на газ. Долги энергетикам</t>
  </si>
  <si>
    <t>ОГ-5.07-300/24-(0)</t>
  </si>
  <si>
    <t>18.09.2024</t>
  </si>
  <si>
    <t>О переносе опоры электропередач</t>
  </si>
  <si>
    <t>Охрана общественного порядка</t>
  </si>
  <si>
    <t>ОГ-5.07-170/24-(0)</t>
  </si>
  <si>
    <t>05.06.2024</t>
  </si>
  <si>
    <t>О нарушении общественного порядка</t>
  </si>
  <si>
    <t>Предоставление жилья по договору социального найма (ДСН)</t>
  </si>
  <si>
    <t>ОГ-5.07-74/24-(1)</t>
  </si>
  <si>
    <t>01.04.2024</t>
  </si>
  <si>
    <t>О предоставлении жилого помещения по договору социального найма</t>
  </si>
  <si>
    <t>ОГ-5.07-163/24-(1)</t>
  </si>
  <si>
    <t>17.09.2024</t>
  </si>
  <si>
    <t>Выделение земельных участков для индивидуального жилищного строительства</t>
  </si>
  <si>
    <t>ОГ-5.07-40/24-(0)</t>
  </si>
  <si>
    <t>13.02.2024</t>
  </si>
  <si>
    <t>О предварительном согласовании предоставления ЗУ</t>
  </si>
  <si>
    <t>Образование земельных участков (образование, раздел, выдел, объединение земельных участков). Возникновение прав на землю</t>
  </si>
  <si>
    <t>ОГ-5.07-239/24-(0)</t>
  </si>
  <si>
    <t>30.07.2024</t>
  </si>
  <si>
    <t>О предварительном согласовании предоставления земельного участка</t>
  </si>
  <si>
    <t>Устранение строительных недоделок</t>
  </si>
  <si>
    <t>ОГ-5.07-167/24-(0)</t>
  </si>
  <si>
    <t>04.06.2024</t>
  </si>
  <si>
    <t>Об устранении строительных дефектов</t>
  </si>
  <si>
    <t>Бытовое обслуживание населения</t>
  </si>
  <si>
    <t>ОГ-5.07-252/24-(0)</t>
  </si>
  <si>
    <t>07.08.2024</t>
  </si>
  <si>
    <t>О бытовом вопросе (жилое помещение)</t>
  </si>
  <si>
    <t>Истребование дополнительных документов и материалов, в том числе в электронной форме</t>
  </si>
  <si>
    <t>ОГ-5.07-30/24-(0)</t>
  </si>
  <si>
    <t>31.01.2024</t>
  </si>
  <si>
    <t>О предоставлении информации</t>
  </si>
  <si>
    <t>ОГ-5.07-18/24-(0)</t>
  </si>
  <si>
    <t>23.01.2024</t>
  </si>
  <si>
    <t>О выдаче документа, подтверждающего аварийность дома</t>
  </si>
  <si>
    <t>ОГ-5.07-126/24-(0)</t>
  </si>
  <si>
    <t>03.05.2024</t>
  </si>
  <si>
    <t>О выдаче разрешения на вселение граждан в качестве членов семьи в жилое помещение по договору соц. найма</t>
  </si>
  <si>
    <t>Переселение из подвалов, бараков, коммуналок, общежитий, аварийных домов, ветхого жилья, санитарно-защитной зоны</t>
  </si>
  <si>
    <t>ОГ-5.07-84/24-(0)</t>
  </si>
  <si>
    <t>26.03.2024</t>
  </si>
  <si>
    <t>О переселении из ветхого, аварийного жилья</t>
  </si>
  <si>
    <t>Жилищно-коммунальная сфера</t>
  </si>
  <si>
    <t>ОГ-5.07-82/24-(0)</t>
  </si>
  <si>
    <t>1. Об отоплении 2. О капитальном ремонте фасада дома</t>
  </si>
  <si>
    <t>ОГ-5.07-9/24-(0)</t>
  </si>
  <si>
    <t>Обследование жилого фонда на предмет пригодности для проживания (ветхое и аварийное жилье)</t>
  </si>
  <si>
    <t>ОГ-5.07-50/24-(0)</t>
  </si>
  <si>
    <t>22.02.2024</t>
  </si>
  <si>
    <t>О признании жилья ветхим</t>
  </si>
  <si>
    <t>ОГ-5.07-106/24-(1)</t>
  </si>
  <si>
    <t>15.04.2024</t>
  </si>
  <si>
    <t>О получении копии ордера на квартиру</t>
  </si>
  <si>
    <t>Капитальный ремонт общего имущества</t>
  </si>
  <si>
    <t>ОГ-5.07-128/24-(0)</t>
  </si>
  <si>
    <t>06.05.2024</t>
  </si>
  <si>
    <t>О переносе срока капитального ремонта тепловых сетей</t>
  </si>
  <si>
    <t>Жилище</t>
  </si>
  <si>
    <t>ОГ-5.07-284/24-(0)</t>
  </si>
  <si>
    <t>03.09.2024</t>
  </si>
  <si>
    <t>Об оформлении в собственность дома по адресу: пгт. Ноглики, ул. Октябрьская, д. 29</t>
  </si>
  <si>
    <t>Выселение из жилища</t>
  </si>
  <si>
    <t>ОГ-5.07-143/24-(0)</t>
  </si>
  <si>
    <t>15.05.2024</t>
  </si>
  <si>
    <t>О незаконном выселении из квартиры</t>
  </si>
  <si>
    <t>Обращения, заявления и жалобы граждан</t>
  </si>
  <si>
    <t>ОГ-5.07-114/24-(0)</t>
  </si>
  <si>
    <t>16.04.2024</t>
  </si>
  <si>
    <t>О личном вопросе</t>
  </si>
  <si>
    <t>Содержание общего имущества (канализация, вентиляция, кровля, ограждающие конструкции, инженерное оборудование, места общего пользования, придомовая территория)</t>
  </si>
  <si>
    <t>ОГ-5.07-146/24-(0)</t>
  </si>
  <si>
    <t>20.05.2024</t>
  </si>
  <si>
    <t>О спиле дерева</t>
  </si>
  <si>
    <t>ОГ-5.07-267/24-(0)</t>
  </si>
  <si>
    <t>20.08.2024</t>
  </si>
  <si>
    <t>О помощи в ликвидации трупного запаха в подъезде</t>
  </si>
  <si>
    <t>Перебои в электроснабжении</t>
  </si>
  <si>
    <t>ОГ-5.07-96/24-(0)</t>
  </si>
  <si>
    <t>04.04.2024</t>
  </si>
  <si>
    <t>Об определении собственника линий электропередач и принятии их на баланс</t>
  </si>
  <si>
    <t>Распределение жилых помещений, предоставляемых по договору социального найма</t>
  </si>
  <si>
    <t>ОГ-5.07-199/24-(1)</t>
  </si>
  <si>
    <t>25.07.2024</t>
  </si>
  <si>
    <t>Нарушение при составлении договора социального найма</t>
  </si>
  <si>
    <t>Несанкционированная свалка мусора, биоотходы</t>
  </si>
  <si>
    <t>ОГ-5.07-268/24-(0)</t>
  </si>
  <si>
    <t>О ликвидации несанкционированной свалки</t>
  </si>
  <si>
    <t>Подключение индивидуальных жилых домов к централизованным сетям водо-, тепло - газо-, электроснабжения и водоотведения</t>
  </si>
  <si>
    <t>ОГ-5.07-229/24-(0)</t>
  </si>
  <si>
    <t>23.07.2024</t>
  </si>
  <si>
    <t>О водоснабжении ул. Мостовая</t>
  </si>
  <si>
    <t>ОГ-5.07-134/24-(0)</t>
  </si>
  <si>
    <t>07.05.2024</t>
  </si>
  <si>
    <t>О капитальном ремонте фасада дома</t>
  </si>
  <si>
    <t>ОГ-5.07-237/24-(0)</t>
  </si>
  <si>
    <t>29.07.2024</t>
  </si>
  <si>
    <t>О посадке дерева</t>
  </si>
  <si>
    <t>ОГ-5.07-70/24-(0)</t>
  </si>
  <si>
    <t>14.03.2024</t>
  </si>
  <si>
    <t>Строительство и реконструкция дорог</t>
  </si>
  <si>
    <t>ОГ-5.07-293/24-(0)</t>
  </si>
  <si>
    <t>11.09.2024</t>
  </si>
  <si>
    <t>Об отсыпке участка дороги</t>
  </si>
  <si>
    <t>ОГ-5.07-49/24-(0)</t>
  </si>
  <si>
    <t>21.02.2024</t>
  </si>
  <si>
    <t>Жилищный фонд</t>
  </si>
  <si>
    <t>ОГ-5.07-122/24-(0)</t>
  </si>
  <si>
    <t>23.04.2024</t>
  </si>
  <si>
    <t>О жалобе на соседей</t>
  </si>
  <si>
    <t>ОГ-5.07-87/24-(0)</t>
  </si>
  <si>
    <t>Об отказе в оформлении участка по дальневосточному гектару</t>
  </si>
  <si>
    <t>ОГ-5.07-59/24-(0)</t>
  </si>
  <si>
    <t>29.02.2024</t>
  </si>
  <si>
    <t>О предоставлении жилья, в связи с пожаром</t>
  </si>
  <si>
    <t>ОГ-5.07-53/24-(0)</t>
  </si>
  <si>
    <t>26.02.2024</t>
  </si>
  <si>
    <t>ОГ-5.07-138/24-(0)</t>
  </si>
  <si>
    <t>О благоустройстве дороги и канализации на пер. Чайвенский</t>
  </si>
  <si>
    <t>ОГ-5.07-92/24-(0)</t>
  </si>
  <si>
    <t>О ремонте дома</t>
  </si>
  <si>
    <t>Коммерческий найм жилого помещения</t>
  </si>
  <si>
    <t>ОГ-5.07-285/24-(0)</t>
  </si>
  <si>
    <t>О предоставлении жилья по коммерческому найму</t>
  </si>
  <si>
    <t>Нецелевое использование земельных участков</t>
  </si>
  <si>
    <t>ОГ-5.07-179/24-(0)</t>
  </si>
  <si>
    <t>14.06.2024</t>
  </si>
  <si>
    <t>О предоставлении информации о выдаче разрешения на возведение строения на земельном участке</t>
  </si>
  <si>
    <t>ОГ-5.07-180/24-(0)</t>
  </si>
  <si>
    <t>17.06.2024</t>
  </si>
  <si>
    <t>О спиле сухих деревьев</t>
  </si>
  <si>
    <t>Условия ведения предпринимательской деятельности, деятельность хозяйствующих субъектов</t>
  </si>
  <si>
    <t>ОГ-5.07-192/24-(0)</t>
  </si>
  <si>
    <t>24.06.2024</t>
  </si>
  <si>
    <t>О ненадлежащем содержании магазина</t>
  </si>
  <si>
    <t>ОГ-5.07-35/24-(1)</t>
  </si>
  <si>
    <t>02.05.2024</t>
  </si>
  <si>
    <t>О благоустройстве придомовой территории</t>
  </si>
  <si>
    <t>ОГ-5.07-6/24-(0)</t>
  </si>
  <si>
    <t>О получении разрешения на индивидуальное отопление</t>
  </si>
  <si>
    <t>Перебои в газоснабжении</t>
  </si>
  <si>
    <t>ОГ-5.07-98/24-(0)</t>
  </si>
  <si>
    <t>09.04.2024</t>
  </si>
  <si>
    <t>О работе газовой колонки</t>
  </si>
  <si>
    <t>Выделение жилья молодым семьям, специалистам</t>
  </si>
  <si>
    <t>ОГ-5.07-193/24-(0)</t>
  </si>
  <si>
    <t>О постановке на учет в качестве молодой семьи</t>
  </si>
  <si>
    <t>ОГ-5.07-214/24-(0)</t>
  </si>
  <si>
    <t>10.07.2024</t>
  </si>
  <si>
    <t>О нарушении соглашения о намерениях</t>
  </si>
  <si>
    <t>ОГ-5.07-209/24-(0)</t>
  </si>
  <si>
    <t>09.07.2024</t>
  </si>
  <si>
    <t>1. О помощи Громенко Татьяне Николаевне (мать) в переселении из ветхого, аварийного жилья (сгорел) по адресу: с. Вал, ул. Железнодорожная, д. 1, кв. 10 ; 2. О содействии Чевычелову Павлу Павловичу (сын) в капитальном ремонте жилого помещения</t>
  </si>
  <si>
    <t>ОГ-5.07-8/24-(2)</t>
  </si>
  <si>
    <t>20.03.2024</t>
  </si>
  <si>
    <t>О нарушении жилищных прав</t>
  </si>
  <si>
    <t>ОГ-5.07-148/24-(0)</t>
  </si>
  <si>
    <t>ОГ-5.07-238/24-(0)</t>
  </si>
  <si>
    <t>О переносе гаража</t>
  </si>
  <si>
    <t>ОГ-5.07-182/24-(1)</t>
  </si>
  <si>
    <t>22.07.2024</t>
  </si>
  <si>
    <t>О несогласии со сносом гаража</t>
  </si>
  <si>
    <t>Административные правонарушения и административная ответственность</t>
  </si>
  <si>
    <t>ОГ-5.07-208/24-(0)</t>
  </si>
  <si>
    <t>05.07.2024</t>
  </si>
  <si>
    <t>Приватизация жилищного фонда. Деприватизация</t>
  </si>
  <si>
    <t>ОГ-5.07-24/24-(0)</t>
  </si>
  <si>
    <t>30.01.2024</t>
  </si>
  <si>
    <t>Об оформлении жилья в собственность</t>
  </si>
  <si>
    <t>ОГ-5.07-39/24-(0)</t>
  </si>
  <si>
    <t>ОГ-5.07-26/24-(2)</t>
  </si>
  <si>
    <t>О реконструкции системы вентиляции</t>
  </si>
  <si>
    <t>ОГ-5.07-57/24-(2)</t>
  </si>
  <si>
    <t>03.07.2024</t>
  </si>
  <si>
    <t>Внеочередное предоставление жилого помещения</t>
  </si>
  <si>
    <t>ОГ-5.07-165/24-(0)</t>
  </si>
  <si>
    <t>Об отсыпке придомовой территории</t>
  </si>
  <si>
    <t>ОГ-5.07-64/24-(0)</t>
  </si>
  <si>
    <t>05.03.2024</t>
  </si>
  <si>
    <t>Перебои в водоснабжении</t>
  </si>
  <si>
    <t>ОГ-5.07-198/24-(1)</t>
  </si>
  <si>
    <t>28.06.2024</t>
  </si>
  <si>
    <t>О направлении обращения Семеновой И.Ф.</t>
  </si>
  <si>
    <t>Статус и меры социальной поддержки ветеранов боевых действий</t>
  </si>
  <si>
    <t>ОГ-5.07-131/24-(0)</t>
  </si>
  <si>
    <t>О помощи семье мобилизованного в засыпке участка</t>
  </si>
  <si>
    <t>ОГ-5.07-254/24-(0)</t>
  </si>
  <si>
    <t>12.08.2024</t>
  </si>
  <si>
    <t>О предварительном согласовании предоставления земельного участка под ИЖС</t>
  </si>
  <si>
    <t>ОГ-5.07-156/24-(0)</t>
  </si>
  <si>
    <t>31.05.2024</t>
  </si>
  <si>
    <t>О выдаче разрешения на эксгумацию</t>
  </si>
  <si>
    <t>Социальная защита пострадавших от стихийных бедствий, чрезвычайных происшествий, терактов и пожаров</t>
  </si>
  <si>
    <t>ОГ-5.07-73/24-(0)</t>
  </si>
  <si>
    <t>18.03.2024</t>
  </si>
  <si>
    <t>Об оказании единовременной материальной помощи</t>
  </si>
  <si>
    <t>Социальное обслуживание (за исключением международного сотрудничества)</t>
  </si>
  <si>
    <t>ОГ-5.07-81/24-(0)</t>
  </si>
  <si>
    <t>О выдаче единой карты сахалинца</t>
  </si>
  <si>
    <t>Уличное освещение</t>
  </si>
  <si>
    <t>ОГ-5.07-279/24-(0)</t>
  </si>
  <si>
    <t>Об установке дополнительного освещения. Об отсыпке дороги.</t>
  </si>
  <si>
    <t>ОГ-5.07-198/24-(0)</t>
  </si>
  <si>
    <t>27.06.2024</t>
  </si>
  <si>
    <t>О подведении воды к дому</t>
  </si>
  <si>
    <t>ОГ-5.07-123/24-(0)</t>
  </si>
  <si>
    <t>ОГ-5.07-2/24-(0)</t>
  </si>
  <si>
    <t>16.01.2024</t>
  </si>
  <si>
    <t>О внесении изменений в вид разрешенного использования земельного участка</t>
  </si>
  <si>
    <t>ОГ-5.07-203/24-(2)</t>
  </si>
  <si>
    <t>Памятники воинам, воинские захоронения, мемориалы</t>
  </si>
  <si>
    <t>ОГ-5.07-56/24-(2)</t>
  </si>
  <si>
    <t>О допущении ошибки в фамилии на мемориальной доске памятника «Воинам - землякам», скульптурная композиция «Тыл Фронту»</t>
  </si>
  <si>
    <t>ОГ-5.07-205/24-(1)</t>
  </si>
  <si>
    <t>21.08.2024</t>
  </si>
  <si>
    <t>О предоставлении перечня работ и сметной стоимости кап. ремонта кв. 2</t>
  </si>
  <si>
    <t>ОГ-5.07-23/24-(1)</t>
  </si>
  <si>
    <t>Ответственность за нарушение в сфере ЖКХ</t>
  </si>
  <si>
    <t>ОГ-5.07-241/24-(0)</t>
  </si>
  <si>
    <t>06.08.2024</t>
  </si>
  <si>
    <t>О переносе общедомового счетчика (отопление). Прием ГЖС от 20.06.2024, нет ответа</t>
  </si>
  <si>
    <t>ОГ-5.07-8/24-(0)</t>
  </si>
  <si>
    <t>О состоянии дома</t>
  </si>
  <si>
    <t>Технологическое присоединение потребителей к системам электро-, тепло-, газо-, водоснабжения</t>
  </si>
  <si>
    <t>ОГ-5.07-227/24-(0)</t>
  </si>
  <si>
    <t>Благоустройство и ремонт подъездных дорог, в том числе тротуаров</t>
  </si>
  <si>
    <t>ОГ-5.07-249/24-(0)</t>
  </si>
  <si>
    <t>О бытовых вопросах (вентиляция, тротуарная плитка, автобусная остановка)</t>
  </si>
  <si>
    <t>ОГ-5.07-311/24-(0)</t>
  </si>
  <si>
    <t>Об устранении строительных недоделок</t>
  </si>
  <si>
    <t>Арендное жилье</t>
  </si>
  <si>
    <t>ОГ-5.07-190/24-(0)</t>
  </si>
  <si>
    <t>21.06.2024</t>
  </si>
  <si>
    <t>ОГ-5.07-212/24-(0)</t>
  </si>
  <si>
    <t>ОГ-5.07-265/24-(0)</t>
  </si>
  <si>
    <t>Об отказе в заключении договора с ООО "Газпром"</t>
  </si>
  <si>
    <t>ОГ-5.07-234/24-(0)</t>
  </si>
  <si>
    <t>О предоставлении сведений о регистрации</t>
  </si>
  <si>
    <t>Проведение спортивных мероприятий</t>
  </si>
  <si>
    <t>ОГ-5.07-250/24-(0)</t>
  </si>
  <si>
    <t>О личном вопросе. (футбол)</t>
  </si>
  <si>
    <t>ОГ-5.07-71/24-(0)</t>
  </si>
  <si>
    <t>О переселении граждан из ветхого жилья в с. Ныш</t>
  </si>
  <si>
    <t>ОГ-5.07-178/24-(0)</t>
  </si>
  <si>
    <t>13.06.2024</t>
  </si>
  <si>
    <t>О продлении договора коммерческому найму жилого помещения</t>
  </si>
  <si>
    <t>ОГ-5.07-188/24-(0)</t>
  </si>
  <si>
    <t>20.06.2024</t>
  </si>
  <si>
    <t>О переселении из ветхого. аварийного жилья</t>
  </si>
  <si>
    <t>Содержание газового оборудования. Опасность взрыва</t>
  </si>
  <si>
    <t>ОГ-5.07-304/24-(0)</t>
  </si>
  <si>
    <t>20.09.2024</t>
  </si>
  <si>
    <t>О ремонте газового котла</t>
  </si>
  <si>
    <t>ОГ-5.07-299/24-(0)</t>
  </si>
  <si>
    <t>О спиле деревьев</t>
  </si>
  <si>
    <t>ОГ-5.07-153/24-(1)</t>
  </si>
  <si>
    <t>01.07.2024</t>
  </si>
  <si>
    <t>ОГ-5.07-119/24-(0)</t>
  </si>
  <si>
    <t>22.04.2024</t>
  </si>
  <si>
    <t>ОГ-5.07-11/24-(1)</t>
  </si>
  <si>
    <t>12.03.2024</t>
  </si>
  <si>
    <t>О продлении срока коммерческого найма жилого помещения</t>
  </si>
  <si>
    <t>ОГ-5.07-261/24-(0)</t>
  </si>
  <si>
    <t>19.08.2024</t>
  </si>
  <si>
    <t>1. О предоставлении перечня документов для постановки на учёт в качестве нуждающегося во внеочередном предоставлении жилого помещения. 2. О предоставлении адресов учреждений.</t>
  </si>
  <si>
    <t>ОГ-5.07-305/24-(0)</t>
  </si>
  <si>
    <t>О даче согласия на переуступку права аренды земельного участка</t>
  </si>
  <si>
    <t>Деятельность Федерального казначейства (Казначейства России)</t>
  </si>
  <si>
    <t>ОГ-5.07-295/24-(0)</t>
  </si>
  <si>
    <t>О казначейском сопровождении государственных контрактов</t>
  </si>
  <si>
    <t>О строительстве, размещении гаражей, стоянок, автопарковок</t>
  </si>
  <si>
    <t>ОГ-5.07-102/24-(0)</t>
  </si>
  <si>
    <t>О создании парковки около здания районного суда</t>
  </si>
  <si>
    <t>Обмен жилых помещений. Оформление договора социального найма (найма) жилого помещения</t>
  </si>
  <si>
    <t>ОГ-5.07-100/24-(0)</t>
  </si>
  <si>
    <t>Об обмене жилья</t>
  </si>
  <si>
    <t>Транспортное обслуживание населения, пассажирские перевозки</t>
  </si>
  <si>
    <t>ОГ-5.07-288/24-(0)</t>
  </si>
  <si>
    <t>04.09.2024</t>
  </si>
  <si>
    <t>Об оборудовании автобусных остановок перед кладбищем с. Катангли</t>
  </si>
  <si>
    <t>ОГ-5.07-17/24-(0)</t>
  </si>
  <si>
    <t>Об изменении вида разрешенного использования земельного участка</t>
  </si>
  <si>
    <t>ОГ-5.07-32/24-(1)</t>
  </si>
  <si>
    <t>12.09.2024</t>
  </si>
  <si>
    <t>О приобретении квартир</t>
  </si>
  <si>
    <t>ОГ-5.07-200/24-(0)</t>
  </si>
  <si>
    <t>Об установлении забора</t>
  </si>
  <si>
    <t>ОГ-5.07-275/24-(0)</t>
  </si>
  <si>
    <t>30.08.2024</t>
  </si>
  <si>
    <t>О предварительном согласовании предоставления ЗУ для ЛПХ</t>
  </si>
  <si>
    <t>Государственный мониторинг земель. Землеустройство. Установление (изменение) границ земельных участков. Резервирование земель для государственных и муниципальных нужд</t>
  </si>
  <si>
    <t>ОГ-5.07-226/24-(0)</t>
  </si>
  <si>
    <t>Об установлении границ ЗУ</t>
  </si>
  <si>
    <t>ОГ-5.07-196/24-(0)</t>
  </si>
  <si>
    <t>О переводе МКД на автономное отопление</t>
  </si>
  <si>
    <t>ОГ-5.07-101/24-(0)</t>
  </si>
  <si>
    <t>ОГ-5.07-106/24-(0)</t>
  </si>
  <si>
    <t>11.04.2024</t>
  </si>
  <si>
    <t>О предоставлении документа, подтверждающего отказ от приватизации</t>
  </si>
  <si>
    <t>ОГ-5.07-258/24-(0)</t>
  </si>
  <si>
    <t>13.08.2024</t>
  </si>
  <si>
    <t>О рассмотрении кандидатуры на должность первого вице-мэра</t>
  </si>
  <si>
    <t>ОГ-5.07-121/24-(0)</t>
  </si>
  <si>
    <t>О разъяснениях по вопросу переселения их ветхого жилья</t>
  </si>
  <si>
    <t>ОГ-5.07-115/24-(0)</t>
  </si>
  <si>
    <t>17.04.2024</t>
  </si>
  <si>
    <t>О маршруте рейсового автобуса</t>
  </si>
  <si>
    <t>ОГ-5.07-235/24-(0)</t>
  </si>
  <si>
    <t>ОГ-5.07-21/24-(0)</t>
  </si>
  <si>
    <t>О переселении из с. Катангли</t>
  </si>
  <si>
    <t>Несвоевременное предоставление благоустроенного жилого помещения в связи с признанием жилья аварийным</t>
  </si>
  <si>
    <t>ОГ-5.07-48/24-(0)</t>
  </si>
  <si>
    <t>О нарушении сроков по договору мены жилого помещения</t>
  </si>
  <si>
    <t>ОГ-5.07-92/24-(2)</t>
  </si>
  <si>
    <t>Об устранении замечаний по ремонту подъезда</t>
  </si>
  <si>
    <t>ОГ-5.07-308/24-(0)</t>
  </si>
  <si>
    <t>23.09.2024</t>
  </si>
  <si>
    <t>О внесении изменений в Генеральный план муниципального образования</t>
  </si>
  <si>
    <t>Комплексное благоустройство</t>
  </si>
  <si>
    <t>ОГ-5.07-97/24-(0)</t>
  </si>
  <si>
    <t>05.04.2024</t>
  </si>
  <si>
    <t>О благоустройстве территории около поликлиники</t>
  </si>
  <si>
    <t>ОГ-5.07-22/24-(0)</t>
  </si>
  <si>
    <t>ОГ-5.07-11/24-(0)</t>
  </si>
  <si>
    <t>О продлении договора найма по адресу: пгт. Ноглики, ул. Советская, д. 57а, кв. 4</t>
  </si>
  <si>
    <t>ОГ-5.07-3/24-(0)</t>
  </si>
  <si>
    <t>ОГ-5.07-66/24-(0)</t>
  </si>
  <si>
    <t>ОГ-5.07-233/24-(1)</t>
  </si>
  <si>
    <t>О переключении частного сектора на газ проекта "Сахалин-3"</t>
  </si>
  <si>
    <t>ОГ-5.07-77/24-(0)</t>
  </si>
  <si>
    <t>22.03.2024</t>
  </si>
  <si>
    <t>О предоставлении ордера на жилое помещение</t>
  </si>
  <si>
    <t>Государственная кадастровая оценка. Кадастровая стоимость объектов недвижимости</t>
  </si>
  <si>
    <t>ОГ-5.07-29/24-(0)</t>
  </si>
  <si>
    <t>О выкупе жилого помещения</t>
  </si>
  <si>
    <t>ОГ-5.07-307/24-(0)</t>
  </si>
  <si>
    <t>ОГ-5.07-4/24-(0)</t>
  </si>
  <si>
    <t>О сносе жилого МКД</t>
  </si>
  <si>
    <t>ОГ-5.07-67/24-(0)</t>
  </si>
  <si>
    <t>ОГ-5.07-118/24-(0)</t>
  </si>
  <si>
    <t>О внесении изменений в генеральный план в части изменения функциональной зоны земельного участка</t>
  </si>
  <si>
    <t>ОГ-5.07-185/24-(0)</t>
  </si>
  <si>
    <t>19.06.2024</t>
  </si>
  <si>
    <t>О создании комиссии по оценке изношенности дома</t>
  </si>
  <si>
    <t>ОГ-5.07-41/24-(1)</t>
  </si>
  <si>
    <t>О предоставлении жилого помещения из манёвренного фонда</t>
  </si>
  <si>
    <t>ОГ-5.07-242/24-(1)</t>
  </si>
  <si>
    <t>ОГ-5.07-175/24-(1)</t>
  </si>
  <si>
    <t>Прекращение рассмотрения обращения</t>
  </si>
  <si>
    <t>ОГ-5.07-154/24-(1)</t>
  </si>
  <si>
    <t>Об оставлении заявления без рассмотрения</t>
  </si>
  <si>
    <t>ОГ-5.07-47/24-(1)</t>
  </si>
  <si>
    <t>О переселении из аварийного жилья</t>
  </si>
  <si>
    <t>ОГ-5.07-74/24-(0)</t>
  </si>
  <si>
    <t>О предоставлении документов на жилое помещение</t>
  </si>
  <si>
    <t>ОГ-5.07-297/24-(0)</t>
  </si>
  <si>
    <t>ОГ-5.07-205/24-(2)</t>
  </si>
  <si>
    <t>О составлении дефектной ведомости</t>
  </si>
  <si>
    <t>ОГ-5.07-276/24-(0)</t>
  </si>
  <si>
    <t>02.09.2024</t>
  </si>
  <si>
    <t>ОГ-5.07-25/24-(0)</t>
  </si>
  <si>
    <t>ОГ-5.07-56/24-(0)</t>
  </si>
  <si>
    <t>О переселении с с. Катангли</t>
  </si>
  <si>
    <t>ОГ-5.07-213/24-(0)</t>
  </si>
  <si>
    <t>ОГ-5.07-177/24-(0)</t>
  </si>
  <si>
    <t>О нарушении соглашения об обмене жилыми помещениями</t>
  </si>
  <si>
    <t>ОГ-5.07-181/24-(0)</t>
  </si>
  <si>
    <t>О сносе гаража</t>
  </si>
  <si>
    <t>ОГ-5.07-105/24-(0)</t>
  </si>
  <si>
    <t>О протекании крыши</t>
  </si>
  <si>
    <t>ОГ-5.07-12/24-(0)</t>
  </si>
  <si>
    <t>ОГ-5.07-32/24-(2)</t>
  </si>
  <si>
    <t>О создании комиссии по обследованию дома</t>
  </si>
  <si>
    <t>ОГ-5.07-69/24-(0)</t>
  </si>
  <si>
    <t>О изменении плана территории участка</t>
  </si>
  <si>
    <t>Розыск граждан, находящийся в компетенции органов внутренних дел</t>
  </si>
  <si>
    <t>ОГ-5.07-33/24-(0)</t>
  </si>
  <si>
    <t>07.02.2024</t>
  </si>
  <si>
    <t>О месте нахождения человека</t>
  </si>
  <si>
    <t>Газификация поселений</t>
  </si>
  <si>
    <t>ОГ-5.07-30/24-(1)</t>
  </si>
  <si>
    <t>О предоставлении информации о балансовой принадлежности коммуникаций газоснабжения п. Ноглики</t>
  </si>
  <si>
    <t>ОГ-5.07-291/24-(0)</t>
  </si>
  <si>
    <t>10.09.2024</t>
  </si>
  <si>
    <t>О содержании жилого помещения № 3</t>
  </si>
  <si>
    <t>ОГ-5.07-183/24-(0)</t>
  </si>
  <si>
    <t>О внесении изменений в Генеральный план МО</t>
  </si>
  <si>
    <t>Градостроительство и архитектура</t>
  </si>
  <si>
    <t>ОГ-5.07-29/24-(2)</t>
  </si>
  <si>
    <t>О согласовании архитектурно-градостроительного облика объекта</t>
  </si>
  <si>
    <t>ОГ-5.07-16/24-(0)</t>
  </si>
  <si>
    <t>22.01.2024</t>
  </si>
  <si>
    <t>О выдаче документа, подтверждающего то, что дом признан аварийным</t>
  </si>
  <si>
    <t>ОГ-5.07-103/24-(0)</t>
  </si>
  <si>
    <t>О продлении договора найма на жилое помещение по адресу: с. Вал, ул. Пролетарская, д. 3</t>
  </si>
  <si>
    <t>ОГ-5.07-213/24-(1)</t>
  </si>
  <si>
    <t>11.07.2024</t>
  </si>
  <si>
    <t>Жилищный вопрос</t>
  </si>
  <si>
    <t>ОГ-5.07-168/24-(0)</t>
  </si>
  <si>
    <t>Закупки для государственных и муниципальных нужд</t>
  </si>
  <si>
    <t>ОГ-5.07-120/24-(0)</t>
  </si>
  <si>
    <t>О нарушении законодательства в сфере закупок</t>
  </si>
  <si>
    <t>ОГ-5.07-292/24-(0)</t>
  </si>
  <si>
    <t>О признании дома аварийным</t>
  </si>
  <si>
    <t>ОГ-5.07-197/24-(0)</t>
  </si>
  <si>
    <t>25.06.2024</t>
  </si>
  <si>
    <t>О заключении договора социального найма</t>
  </si>
  <si>
    <t>ОГ-5.07-266/24-(0)</t>
  </si>
  <si>
    <t>ОГ-5.07-256/24-(0)</t>
  </si>
  <si>
    <t>О ремонте дороги после работ по благоустройству ул. Штернберга</t>
  </si>
  <si>
    <t>ОГ-5.07-164/24-(0)</t>
  </si>
  <si>
    <t>ОГ-5.07-38/24-(0)</t>
  </si>
  <si>
    <t>ОГ-5.07-34/24-(0)</t>
  </si>
  <si>
    <t>06.02.2024</t>
  </si>
  <si>
    <t>О предоставлении справки о том, что трудовой договор не заключался</t>
  </si>
  <si>
    <t>Предоставление жилья в собственность военнослужащим, гражданам, уволенным с военной службы, членам их семей и гражданскому персоналу Вооруженных Сил Российской Федерации, других войск и органов</t>
  </si>
  <si>
    <t>ОГ-5.07-23/24-(2)</t>
  </si>
  <si>
    <t>О предоставлении жилья брату, находящемуся в зоне СВО (Авларик Валерий Валерьевич)</t>
  </si>
  <si>
    <t>Улучшение жилищных условий, предоставление жилого помещения по договору социального найма гражданам, состоящим на учете в органе местного самоуправления в качестве нуждающихся в жилых помещениях</t>
  </si>
  <si>
    <t>ОГ-5.07-161/24-(0)</t>
  </si>
  <si>
    <t>Об улучшении жилищных условий</t>
  </si>
  <si>
    <t>Качество оказания медицинской помощи взрослым в амбулаторно-поликлинических условиях</t>
  </si>
  <si>
    <t>ОГ-5.07-142/24-(0)</t>
  </si>
  <si>
    <t>Об отсутствии медицинского оборудования в амбулатории с. Вал</t>
  </si>
  <si>
    <t>ОГ-5.07-172/24-(0)</t>
  </si>
  <si>
    <t>06.06.2024</t>
  </si>
  <si>
    <t>Об оказании единовременной материальной помощи в связи с пожаром</t>
  </si>
  <si>
    <t>ОГ-5.07-41/24-(0)</t>
  </si>
  <si>
    <t>ОГ-5.07-222/24-(0)</t>
  </si>
  <si>
    <t>Об отсыпке дорожного полотна</t>
  </si>
  <si>
    <t>Государственный земельный надзор в отношении земель сельскохозяйственного назначения. Информация о нарушениях земельного законодательства</t>
  </si>
  <si>
    <t>ОГ-5.07-248/24-(0)</t>
  </si>
  <si>
    <t>Об изъятии земельного участка</t>
  </si>
  <si>
    <t>ОГ-5.07-242/24-(0)</t>
  </si>
  <si>
    <t>ОГ-5.07-87/24-(1)</t>
  </si>
  <si>
    <t>О выкупе аварийного дома по адресу: с. Вал, ул. Пролетарская, д. 1,2,3</t>
  </si>
  <si>
    <t>ОГ-5.07-5/24-(1)</t>
  </si>
  <si>
    <t>ОГ-5.07-54/24-(0)</t>
  </si>
  <si>
    <t>ОГ-5.07-216/24-(0)</t>
  </si>
  <si>
    <t>15.07.2024</t>
  </si>
  <si>
    <t>ОГ-5.07-149/24-(0)</t>
  </si>
  <si>
    <t>О признании квартиры аварийной</t>
  </si>
  <si>
    <t>Исполнение судебных решений</t>
  </si>
  <si>
    <t>ОГ-5.07-15/24-(0)</t>
  </si>
  <si>
    <t>О переносе срока сноса жилого дома</t>
  </si>
  <si>
    <t>О капитальном ремонта жилого помещения</t>
  </si>
  <si>
    <t>ОГ-5.07-133/24-(0)</t>
  </si>
  <si>
    <t>ОГ-5.07-287/24-(0)</t>
  </si>
  <si>
    <t>О замене и установке фонарей на электрическом столбе</t>
  </si>
  <si>
    <t>Социальное обеспечение, социальная поддержка и социальная помощь семьям, имеющим детей, в том числе многодетным семьям и одиноким родителям, гражданам пожилого возраста, гражданам, находящимся в трудной жизненной ситуации, малоимущим гражданам</t>
  </si>
  <si>
    <t>ОГ-5.07-213/24-(2)</t>
  </si>
  <si>
    <t>О предоставлении жилья многодетной матери</t>
  </si>
  <si>
    <t>ОГ-5.07-31/24-(0)</t>
  </si>
  <si>
    <t>01.02.2024</t>
  </si>
  <si>
    <t>О выявлении самовольных построек</t>
  </si>
  <si>
    <t>ОГ-5.07-289/24-(0)</t>
  </si>
  <si>
    <t>05.09.2024</t>
  </si>
  <si>
    <t>Об утеплении фасада дома</t>
  </si>
  <si>
    <t>Полномочия государственных органов и органов местного самоуправления в области земельных отношений, в том числе связанные с "дальневосточным гектаром"</t>
  </si>
  <si>
    <t>ОГ-5.07-296/24-(0)</t>
  </si>
  <si>
    <t>О предоставлении земельного участка по дальневосточному гектару</t>
  </si>
  <si>
    <t>ОГ-5.07-243/24-(0)</t>
  </si>
  <si>
    <t>О предоставлении благоустроенного жилого помещения взамен аварийного</t>
  </si>
  <si>
    <t>Иные вопросы бюджетного устройства</t>
  </si>
  <si>
    <t>ОГ-5.07-111/24-(0)</t>
  </si>
  <si>
    <t>О постройки дома после пожара</t>
  </si>
  <si>
    <t>Борьба с аварийностью. Безопасность дорожного движения</t>
  </si>
  <si>
    <t>ОГ-5.07-109/24-(0)</t>
  </si>
  <si>
    <t>О переносе столба опоры электроэнергии с проездной части дороги</t>
  </si>
  <si>
    <t>ОГ-5.07-28/24-(0)</t>
  </si>
  <si>
    <t>О включении в список граждан на переселение граждан из аварийного жилья</t>
  </si>
  <si>
    <t>Сельское хозяйство</t>
  </si>
  <si>
    <t>ОГ-5.07-257/24-(0)</t>
  </si>
  <si>
    <t>ОГ-5.07-116/24-(0)</t>
  </si>
  <si>
    <t>18.04.2024</t>
  </si>
  <si>
    <t>ОГ-5.07-199/24-(0)</t>
  </si>
  <si>
    <t>О нарушении прав нанимателя жилого помещения</t>
  </si>
  <si>
    <t>ОГ-5.07-240/24-(0)</t>
  </si>
  <si>
    <t>05.08.2024</t>
  </si>
  <si>
    <t>ОГ-5.07-290/24-(0)</t>
  </si>
  <si>
    <t>09.09.2024</t>
  </si>
  <si>
    <t>О выдаче справки</t>
  </si>
  <si>
    <t>ОГ-5.07-224/24-(0)</t>
  </si>
  <si>
    <t>О несогласии с предоставляемым жильем по переселению</t>
  </si>
  <si>
    <t>ОГ-5.07-19/24-(0)</t>
  </si>
  <si>
    <t>29.01.2024</t>
  </si>
  <si>
    <t>О создании комиссии по признанию дома аварийным</t>
  </si>
  <si>
    <t>ОГ-5.07-86/24-(0)</t>
  </si>
  <si>
    <t>О продлении договора социального найма</t>
  </si>
  <si>
    <t>ОГ-5.07-13/24-(0)</t>
  </si>
  <si>
    <t>Об увеличении срока переезда</t>
  </si>
  <si>
    <t>ОГ-5.07-107/24-(0)</t>
  </si>
  <si>
    <t>12.04.2024</t>
  </si>
  <si>
    <t>Об отсыпке дороги</t>
  </si>
  <si>
    <t>ОГ-5.07-44/24-(0)</t>
  </si>
  <si>
    <t>ОГ-5.07-204/24-(0)</t>
  </si>
  <si>
    <t>О сроках сдачи МКД</t>
  </si>
  <si>
    <t>ОГ-5.07-230/24-(0)</t>
  </si>
  <si>
    <t>ОГ-5.07-166/24-(0)</t>
  </si>
  <si>
    <t>О водоснабжении по ул. Мостовая</t>
  </si>
  <si>
    <t>ОГ-5.07-37/24-(0)</t>
  </si>
  <si>
    <t>О выдаче акта обследования МКД</t>
  </si>
  <si>
    <t>ОГ-5.07-129/24-(0)</t>
  </si>
  <si>
    <t>ОГ-5.07-20/24-(1)</t>
  </si>
  <si>
    <t>ОГ-5.07-145/24-(0)</t>
  </si>
  <si>
    <t>О Сроках проведения капитального ремонта МКД</t>
  </si>
  <si>
    <t>Деятельность в сфере строительства. Сооружение зданий, объектов капитального строительства</t>
  </si>
  <si>
    <t>ОГ-5.07-125/24-(0)</t>
  </si>
  <si>
    <t>27.04.2024</t>
  </si>
  <si>
    <t>О строительстве арт-творческой дачи</t>
  </si>
  <si>
    <t>Индивидуальное жилищное строительство</t>
  </si>
  <si>
    <t>ОГ-5.07-273/24-(0)</t>
  </si>
  <si>
    <t>28.08.2024</t>
  </si>
  <si>
    <t>Об изменении вида разрешенного использования ЗУ</t>
  </si>
  <si>
    <t>ОГ-5.07-253/24-(0)</t>
  </si>
  <si>
    <t>08.08.2024</t>
  </si>
  <si>
    <t>О подключении к центральному водоснабжению</t>
  </si>
  <si>
    <t>ОГ-5.07-232/24-(0)</t>
  </si>
  <si>
    <t>Аварийное жилье</t>
  </si>
  <si>
    <t>ОГ-5.07-95/24-(0)</t>
  </si>
  <si>
    <t>03.04.2024</t>
  </si>
  <si>
    <t>О задержке компенсационной выплаты за аварийное жилье</t>
  </si>
  <si>
    <t>ОГ-5.07-101/24-(1)</t>
  </si>
  <si>
    <t>ОГ-5.07-43/24-(0)</t>
  </si>
  <si>
    <t>ОГ-5.07-117/24-(0)</t>
  </si>
  <si>
    <t>О дефекте дорожного полотна на придомовой территории</t>
  </si>
  <si>
    <t>ОГ-5.07-218/24-(0)</t>
  </si>
  <si>
    <t>17.07.2024</t>
  </si>
  <si>
    <t>О переносе мусорных контейнеров</t>
  </si>
  <si>
    <t>ОГ-5.07-90/24-(0)</t>
  </si>
  <si>
    <t>28.03.2024</t>
  </si>
  <si>
    <t>Нарушение гидравлического режима во внутридомовой системе дома</t>
  </si>
  <si>
    <t>ОГ-5.07-269/24-(0)</t>
  </si>
  <si>
    <t>О благоустройстве дворовой территории и дорожного полотна</t>
  </si>
  <si>
    <t>ОГ-5.07-264/24-(0)</t>
  </si>
  <si>
    <t>ОГ-5.07-220/24-(0)</t>
  </si>
  <si>
    <t>О несогласии с актом обследования вентиляции</t>
  </si>
  <si>
    <t>Запросы архивных данных</t>
  </si>
  <si>
    <t>ОГ-5.07-61/24-(0)</t>
  </si>
  <si>
    <t>О выдаче дубликата ордера</t>
  </si>
  <si>
    <t>ОГ-5.07-274/24-(0)</t>
  </si>
  <si>
    <t>29.08.2024</t>
  </si>
  <si>
    <t>О действиях соседа по квартире Суркова А. О ремонте унитаза.</t>
  </si>
  <si>
    <t>ОГ-5.07-263/24-(0)</t>
  </si>
  <si>
    <t>О предварительном согласовании предоставления ЗУ для хранения автотранспорта</t>
  </si>
  <si>
    <t>ОГ-5.07-159/24-(0)</t>
  </si>
  <si>
    <t>03.06.2024</t>
  </si>
  <si>
    <t>Об обеспечении проезда к земельному участку</t>
  </si>
  <si>
    <t>Качество оказания услуг связи</t>
  </si>
  <si>
    <t>ОГ-5.07-130/24-(0)</t>
  </si>
  <si>
    <t>Об обеспечении высокоскоростным интернетом</t>
  </si>
  <si>
    <t>ОГ-5.07-22/24-(1)</t>
  </si>
  <si>
    <t>ОГ-5.07-233/24-(0)</t>
  </si>
  <si>
    <t>Об отключении газа в жилых домах в связи с отсутствием газовых котлов</t>
  </si>
  <si>
    <t>ОГ-5.07-162/24-(0)</t>
  </si>
  <si>
    <t>ОГ-5.07-270/24-(0)</t>
  </si>
  <si>
    <t>О предварительном согласовании предоставления ЗУ для строительства индивидуального жилого дома</t>
  </si>
  <si>
    <t>ОГ-5.07-58/24-(1)</t>
  </si>
  <si>
    <t>ОГ-5.07-301/24-(0)</t>
  </si>
  <si>
    <t>Предоставление жилья взамен ветхого</t>
  </si>
  <si>
    <t>ОГ-5.07-202/24-(0)</t>
  </si>
  <si>
    <t>02.07.2024</t>
  </si>
  <si>
    <t>ОГ-5.07-306/24-(0)</t>
  </si>
  <si>
    <t>О предоставлении документа, подтверждающего признание дома аварийным</t>
  </si>
  <si>
    <t>ОГ-5.07-76/24-(0)</t>
  </si>
  <si>
    <t>21.03.2024</t>
  </si>
  <si>
    <t>О предоставлении сведений</t>
  </si>
  <si>
    <t>ОГ-5.07-60/24-(0)</t>
  </si>
  <si>
    <t>О признании квартиры непригодной для проживания</t>
  </si>
  <si>
    <t>ОГ-5.07-77/24-(2)</t>
  </si>
  <si>
    <t>О предоставлении постановления администрации</t>
  </si>
  <si>
    <t>ОГ-5.07-35/24-(0)</t>
  </si>
  <si>
    <t>09.02.2024</t>
  </si>
  <si>
    <t>О выплате компенсации за изымаемое нежилое помещение</t>
  </si>
  <si>
    <t>ОГ-5.07-203/24-(0)</t>
  </si>
  <si>
    <t>ОГ-5.07-169/24-(0)</t>
  </si>
  <si>
    <t>О нарушении общественного порядка в вечернее и ночное время</t>
  </si>
  <si>
    <t>ОГ-5.07-283/24-(0)</t>
  </si>
  <si>
    <t>О капитальном ремонте жилого дома (собственник) по адресу: пгт. Ноглики, ул. 15 Мая, д. 39</t>
  </si>
  <si>
    <t>ОГ-5.07-57/24-(0)</t>
  </si>
  <si>
    <t>ОГ-5.07-99/24-(0)</t>
  </si>
  <si>
    <t>О предоставлении жилья по социальному найму</t>
  </si>
  <si>
    <t>ОГ-5.07-7/24-(0)</t>
  </si>
  <si>
    <t>О предоставлении жилья по договору найма</t>
  </si>
  <si>
    <t>ОГ-5.07-52/24-(0)</t>
  </si>
  <si>
    <t>ОГ-5.07-225/24-(0)</t>
  </si>
  <si>
    <t>О переносе контейнерной площадки</t>
  </si>
  <si>
    <t>ОГ-5.07-59/24-(1)</t>
  </si>
  <si>
    <t>ОГ-5.07-75/24-(0)</t>
  </si>
  <si>
    <t>ОГ-5.07-51/24-(0)</t>
  </si>
  <si>
    <t>О выделении жилья по социальному найму</t>
  </si>
  <si>
    <t>ОГ-5.07-310/24-(0)</t>
  </si>
  <si>
    <t>26.09.2024</t>
  </si>
  <si>
    <t>Предоставление жилого помещения по договору социального найма</t>
  </si>
  <si>
    <t>Трудовые отношения. Заключение, изменение и прекращение трудового договора</t>
  </si>
  <si>
    <t>ОГ-5.07-201/24-(0)</t>
  </si>
  <si>
    <t>О предоставлении справки</t>
  </si>
  <si>
    <t>ОГ-5.07-247/24-(0)</t>
  </si>
  <si>
    <t>ОГ-5.07-163/24-(0)</t>
  </si>
  <si>
    <t>ОГ-5.07-160/24-(0)</t>
  </si>
  <si>
    <t>О признании утратившим силу постановления мэра</t>
  </si>
  <si>
    <t>ОГ-5.07-259/24-(0)</t>
  </si>
  <si>
    <t>Обращение имущества в государственную или муниципальную собственность и распоряжение им</t>
  </si>
  <si>
    <t>ОГ-5.07-29/24-(1)</t>
  </si>
  <si>
    <t>22.05.2024</t>
  </si>
  <si>
    <t>О выкупе колодца</t>
  </si>
  <si>
    <t>ОГ-5.07-280/24-(0)</t>
  </si>
  <si>
    <t>ОГ-5.07-42/24-(0)</t>
  </si>
  <si>
    <t>Оплата жилищно-коммунальных услуг (ЖКХ), взносов в Фонд капитального ремонта</t>
  </si>
  <si>
    <t>ОГ-5.07-1/24-(0)</t>
  </si>
  <si>
    <t>15.01.2024</t>
  </si>
  <si>
    <t>Коммунальные платежи</t>
  </si>
  <si>
    <t>Организация условий и мест для детского отдыха и досуга (детских и спортивных площадок)</t>
  </si>
  <si>
    <t>ОГ-5.07-309/24-(0)</t>
  </si>
  <si>
    <t>24.09.2024</t>
  </si>
  <si>
    <t>О благоустройстве игровой площадки детского сада</t>
  </si>
  <si>
    <t>ОГ-5.07-245/24-(0)</t>
  </si>
  <si>
    <t>О проведении проверки по факту нарушений во время проведения спортивного мероприятия</t>
  </si>
  <si>
    <t>ОГ-5.07-83/24-(0)</t>
  </si>
  <si>
    <t>ОГ-5.07-28/24-(1)</t>
  </si>
  <si>
    <t>О предоставлении постановления о признании МКД аварийным</t>
  </si>
  <si>
    <t>ОГ-5.07-282/24-(0)</t>
  </si>
  <si>
    <t>ОГ-5.07-151/24-(0)</t>
  </si>
  <si>
    <t>Об обмене жилого помещения</t>
  </si>
  <si>
    <t>ОГ-5.07-251/24-(0)</t>
  </si>
  <si>
    <t>О протечке балкона</t>
  </si>
  <si>
    <t>ОГ-5.07-287/24-(1)</t>
  </si>
  <si>
    <t>О восстановлении освещения на придомовой территории</t>
  </si>
  <si>
    <t>ОГ-5.07-139/24-(0)</t>
  </si>
  <si>
    <t>О благоустройстве дороги</t>
  </si>
  <si>
    <t>ОГ-5.07-92/24-(1)</t>
  </si>
  <si>
    <t>О расширении привокзальной площади</t>
  </si>
  <si>
    <t>ОГ-5.07-46/24-(0)</t>
  </si>
  <si>
    <t>О просьбе утрать забор с территории дома 5 по ул. Первомайской</t>
  </si>
  <si>
    <t>ОГ-5.07-104/24-(0)</t>
  </si>
  <si>
    <t>ОГ-5.07-203/24-(1)</t>
  </si>
  <si>
    <t>Гуманное отношение к животным. Создание приютов для животных</t>
  </si>
  <si>
    <t>ОГ-5.07-271/24-(0)</t>
  </si>
  <si>
    <t>22.08.2024</t>
  </si>
  <si>
    <t>О незаконном обращении с животными сотрудниками Киринского НГКМ</t>
  </si>
  <si>
    <t>ОГ-5.07-210/24-(0)</t>
  </si>
  <si>
    <t>ОГ-5.07-36/24-(0)</t>
  </si>
  <si>
    <t>О необходимости проведения ремонта дверных коробок</t>
  </si>
  <si>
    <t>ОГ-5.07-184/24-(0)</t>
  </si>
  <si>
    <t>ОГ-5.07-5/24-(0)</t>
  </si>
  <si>
    <t>ОГ-5.07-294/24-(0)</t>
  </si>
  <si>
    <t>16.09.2024</t>
  </si>
  <si>
    <t>О внеочередном обеспечении жилым помещением</t>
  </si>
  <si>
    <t>ОГ-5.07-20/24-(0)</t>
  </si>
  <si>
    <t>ОГ-5.07-77/24-(4)</t>
  </si>
  <si>
    <t>О предоставлении постановления</t>
  </si>
  <si>
    <t>ОГ-5.07-20/24-(2)</t>
  </si>
  <si>
    <t>14.05.2024</t>
  </si>
  <si>
    <t>ОГ-5.07-300/24-(1)</t>
  </si>
  <si>
    <t>Об установлении собственника телевизионного кабеля</t>
  </si>
  <si>
    <t>ОГ-5.07-56/24-(1)</t>
  </si>
  <si>
    <t>1. О создании МВК для признания дома аварийным. 2. О документах, необходимых для признания дома аварийным и подлежащим сносу. 3.1. О создании МВК для признания дома аварийным. 2. О документах, необходимых для признания дома аварийным и подлежащим сносу.</t>
  </si>
  <si>
    <t>ОГ-5.07-113/24-(0)</t>
  </si>
  <si>
    <t>О жилищном вопросе (многодетный отец)</t>
  </si>
  <si>
    <t>ОГ-5.07-205/24-(0)</t>
  </si>
  <si>
    <t>ОГ-5.07-137/24-(0)</t>
  </si>
  <si>
    <t>Об уточнении границ участка</t>
  </si>
  <si>
    <t>Реклама (за исключением рекламы в СМИ)</t>
  </si>
  <si>
    <t>ОГ-5.07-110/24-(0)</t>
  </si>
  <si>
    <t>О внесении изменений в схему размещения рекламных конструкций</t>
  </si>
  <si>
    <t>ОГ-5.07-171/24-(0)</t>
  </si>
  <si>
    <t>О предоставлении земельного участка</t>
  </si>
  <si>
    <t>Увольнение и восстановление на работе (кроме обжалования решений судов)</t>
  </si>
  <si>
    <t>ОГ-5.07-194/24-(0)</t>
  </si>
  <si>
    <t>О нарушении Трудового Кодекса РФ.</t>
  </si>
  <si>
    <t>ОГ-5.07-182/24-(0)</t>
  </si>
  <si>
    <t>ОГ-5.07-57/24-(1)</t>
  </si>
  <si>
    <t>ОГ-5.07-154/24-(0)</t>
  </si>
  <si>
    <t>23.05.2024</t>
  </si>
  <si>
    <t>ОГ-5.07-141/24-(0)</t>
  </si>
  <si>
    <t>13.05.2024</t>
  </si>
  <si>
    <t>О предоставлении информации по переселению из ветхого жилья</t>
  </si>
  <si>
    <t>ОГ-5.07-221/24-(0)</t>
  </si>
  <si>
    <t>ОГ-5.07-58/24-(0)</t>
  </si>
  <si>
    <t>ОГ-5.07-174/24-(0)</t>
  </si>
  <si>
    <t>11.06.2024</t>
  </si>
  <si>
    <t>ОГ-5.07-132/24-(0)</t>
  </si>
  <si>
    <t>ОГ-5.07-50/24-(1)</t>
  </si>
  <si>
    <t>О предоставлении информации о ветхом жилье</t>
  </si>
  <si>
    <t>ОГ-5.07-72/24-(0)</t>
  </si>
  <si>
    <t>О включении улицы 25 июня на содержание организацией МУП "УОН"</t>
  </si>
  <si>
    <t>ОГ-5.07-85/24-(0)</t>
  </si>
  <si>
    <t>ОГ-5.07-155/24-(0)</t>
  </si>
  <si>
    <t>24.05.2024</t>
  </si>
  <si>
    <t>О ремонте дороги</t>
  </si>
  <si>
    <t>ОГ-5.07-152/24-(1)</t>
  </si>
  <si>
    <t>О демонтаж старого опорного столба линии электропередач</t>
  </si>
  <si>
    <t>ОГ-5.07-91/24-(0)</t>
  </si>
  <si>
    <t>29.03.2024</t>
  </si>
  <si>
    <t>1. Об отсутствии асфальтового покрытия на участке дороги. 2. Об отсутствии уличного освещения. 3. Об отсутствии дорожного знака (поворот). 4. О наименовании жилого района</t>
  </si>
  <si>
    <t>ОГ-5.07-150/24-(0)</t>
  </si>
  <si>
    <t>21.05.2024</t>
  </si>
  <si>
    <t>ОГ-5.07-153/24-(0)</t>
  </si>
  <si>
    <t>О подтверждении статуса МКД</t>
  </si>
  <si>
    <t>ОГ-5.07-93/24-(0)</t>
  </si>
  <si>
    <t>ОГ-5.07-77/24-(1)</t>
  </si>
  <si>
    <t>О предоставлении копии постановления администрации</t>
  </si>
  <si>
    <t>ОГ-5.07-231/24-(0)</t>
  </si>
  <si>
    <t>ОГ-5.07-152/24-(0)</t>
  </si>
  <si>
    <t>Об обустройстве мусорного контейнера</t>
  </si>
  <si>
    <t>ОГ-5.07-302/24-(0)</t>
  </si>
  <si>
    <t>ОГ-5.07-127/24-(0)</t>
  </si>
  <si>
    <t>О предоставлении документов на приватизацию жилого помещения</t>
  </si>
  <si>
    <t>ОГ-5.07-140/24-(0)</t>
  </si>
  <si>
    <t>08.05.2024</t>
  </si>
  <si>
    <t>ОГ-5.07-281/24-(0)</t>
  </si>
  <si>
    <t>ОГ-5.07-136/24-(0)</t>
  </si>
  <si>
    <t>ОГ-5.07-255/24-(0)</t>
  </si>
  <si>
    <t>ОГ-5.07-62/24-(1)</t>
  </si>
  <si>
    <t>О предоставлении жилья в коммерческий найм (в жилищную комиссию))</t>
  </si>
  <si>
    <t>ОГ-5.07-147/24-(0)</t>
  </si>
  <si>
    <t>Об уточнении границ земельного участка</t>
  </si>
  <si>
    <t>ОГ-5.07-68/24-(0)</t>
  </si>
  <si>
    <t>Строительные организации, застройщики</t>
  </si>
  <si>
    <t>ОГ-5.07-206/24-(0)</t>
  </si>
  <si>
    <t>О возмещении ущерба, нанесенного при проведении работ по реконструкции КНС</t>
  </si>
  <si>
    <t>ОГ-5.07-78/24-(0)</t>
  </si>
  <si>
    <t>25.03.2024</t>
  </si>
  <si>
    <t>О перебоях в электроснабжении</t>
  </si>
  <si>
    <t>ОГ-5.07-262/24-(0)</t>
  </si>
  <si>
    <t>О решении вопроса по обратной тяге</t>
  </si>
  <si>
    <t>ОГ-5.07-14/24-(0)</t>
  </si>
  <si>
    <t>ОГ-5.07-303/24-(0)</t>
  </si>
  <si>
    <t>19.09.2024</t>
  </si>
  <si>
    <t>О сильном запахе краски в подъезде и в квартире</t>
  </si>
  <si>
    <t>ОГ-5.07-77/24-(3)</t>
  </si>
  <si>
    <t>ОГ-5.07-207/24-(0)</t>
  </si>
  <si>
    <t>О работе межведомственной комиссии  по оценке жилищного фонда</t>
  </si>
  <si>
    <t>ОГ-5.07-144/24-(0)</t>
  </si>
  <si>
    <t>О предоставлении информации о порядке расселения аварийного жилья</t>
  </si>
  <si>
    <t>ОГ-5.07-220/24-(1)</t>
  </si>
  <si>
    <t>Предоставление жилого помещения по договору коммерческого найма</t>
  </si>
  <si>
    <t>ОГ-5.07-66/24-(1)</t>
  </si>
  <si>
    <t>О заключении договора найма жилого помещения</t>
  </si>
  <si>
    <t>ОГ-5.07-207/24-(1)</t>
  </si>
  <si>
    <t>16.08.2024</t>
  </si>
  <si>
    <t>О предоставлении составов Межведомственной комиссии и их опубликовании</t>
  </si>
  <si>
    <t>Коммунальное хозяйство</t>
  </si>
  <si>
    <t>ОГ-5.07-272/24-(0)</t>
  </si>
  <si>
    <t>О замене линий электропередач</t>
  </si>
  <si>
    <t>Жилищное строительство</t>
  </si>
  <si>
    <t>ОГ-5.07-11/24-(2)</t>
  </si>
  <si>
    <t>О создании комиссии по обследованию квартир</t>
  </si>
  <si>
    <t>ОГ-5.07-254/24-(1)</t>
  </si>
  <si>
    <t>порядок подтверждения трудового стажа для назначения пенсий</t>
  </si>
  <si>
    <t>ОГ-5.07-191/24-(0)</t>
  </si>
  <si>
    <t>О подтверждении трудового стажа</t>
  </si>
  <si>
    <t>ОГ-5.07-80/24-(0)</t>
  </si>
  <si>
    <t>ОГ-5.07-286/24-(0)</t>
  </si>
  <si>
    <t>ОГ-5.07-260/24-(0)</t>
  </si>
  <si>
    <t>Служебные жилые помещения</t>
  </si>
  <si>
    <t>ОГ-5.07-189/24-(0)</t>
  </si>
  <si>
    <t>О передаче в собственность жилого помещения</t>
  </si>
  <si>
    <t>ОГ-5.07-65/24-(0)</t>
  </si>
  <si>
    <t>07.03.2024</t>
  </si>
  <si>
    <t>О включении дома в список ветхого и аварийного жилья для переселение</t>
  </si>
  <si>
    <t>ОГ-5.07-187/24-(0)</t>
  </si>
  <si>
    <t>О предоставлении жилья и зачисления ребенка в школу, КМНС</t>
  </si>
  <si>
    <t>ОГ-5.07-125/24-(1)</t>
  </si>
  <si>
    <t>26.07.2024</t>
  </si>
  <si>
    <t>Об обеспечении жильем</t>
  </si>
  <si>
    <t>ОГ-5.07-26/24-(3)</t>
  </si>
  <si>
    <t>ОГ-5.07-23/24-(0)</t>
  </si>
  <si>
    <t>ОГ-5.07-135/24-(0)</t>
  </si>
  <si>
    <t>О предоставлении жилья многодетной семье</t>
  </si>
  <si>
    <t>ОГ-5.07-175/24-(0)</t>
  </si>
  <si>
    <t>ОГ-5.07-89/24-(0)</t>
  </si>
  <si>
    <t>Приборы учета коммунальных ресурсов в жилищном фонде (в том числе на общедомовые нужды)</t>
  </si>
  <si>
    <t>ОГ-5.07-173/24-(0)</t>
  </si>
  <si>
    <t>10.06.2024</t>
  </si>
  <si>
    <t>Об установке приборов учета воды</t>
  </si>
  <si>
    <t>ОГ-5.07-157/24-(0)</t>
  </si>
  <si>
    <t>О предоставлении жилого помещения в связи с пожаром</t>
  </si>
  <si>
    <t>ОГ-5.07-195/24-(0)</t>
  </si>
  <si>
    <t>ОГ-5.07-88/24-(0)</t>
  </si>
  <si>
    <t>27.03.2024</t>
  </si>
  <si>
    <t>Об устранении ямы внутри остановочного павильона</t>
  </si>
  <si>
    <t>ОГ-5.07-278/24-(0)</t>
  </si>
  <si>
    <t>О выплате задолженности по заработной плате</t>
  </si>
  <si>
    <t>ОГ-5.07-223/24-(0)</t>
  </si>
  <si>
    <t>О передаче в собственность ЗУ по дальневосточному гектару</t>
  </si>
  <si>
    <t>ОГ-5.07-108/24-(0)</t>
  </si>
  <si>
    <t>О жалобах на соседей</t>
  </si>
  <si>
    <t>ОГ-5.07-32/24-(0)</t>
  </si>
  <si>
    <t>05.02.2024</t>
  </si>
  <si>
    <t>Об обеспечении безопасности проживающих в расселенном доме</t>
  </si>
  <si>
    <t>ОГ-5.07-91/24-(1)</t>
  </si>
  <si>
    <t>Об отсутствии дренажных труб для отвода воды на проезжей части дороги</t>
  </si>
  <si>
    <t>ОГ-5.07-211/24-(0)</t>
  </si>
  <si>
    <t>1. О переселении с с. Катангли Мохова Николая Ивановича (с. Катангли, ул. Озерная, д. 1); 2. О допущении ошибки в фамилии на мемориальной доске памятника «Воинам - землякам»</t>
  </si>
  <si>
    <t>Социальные выплаты безработным гражданам</t>
  </si>
  <si>
    <t>ОГ-5.07-244/24-(0)</t>
  </si>
  <si>
    <t>О социальных выплатах</t>
  </si>
  <si>
    <t>ОГ-5.07-79/24-(0)</t>
  </si>
  <si>
    <t>ОГ-5.07-8/24-(1)</t>
  </si>
  <si>
    <t>ОГ-5.07-49/24-(1)</t>
  </si>
  <si>
    <t>ОГ-5.07-246/24-(0)</t>
  </si>
  <si>
    <t>О протечке потолка в жилом помещении</t>
  </si>
  <si>
    <t>ОГ-5.07-215/24-(0)</t>
  </si>
  <si>
    <t>Об освобождении обочины дороги от кустарников</t>
  </si>
  <si>
    <t>ОГ-5.07-63/24-(0)</t>
  </si>
  <si>
    <t>04.03.2024</t>
  </si>
  <si>
    <t>О предварительном согласовании предоставления ЗУ для ИЖС</t>
  </si>
  <si>
    <t>ОГ-5.07-62/24-(0)</t>
  </si>
  <si>
    <t>01.03.2024</t>
  </si>
  <si>
    <t>О переселении в освободившуюся квартиру 2</t>
  </si>
  <si>
    <t>ОГ-5.07-219/24-(0)</t>
  </si>
  <si>
    <t>18.07.2024</t>
  </si>
  <si>
    <t>ОГ-5.07-112/24-(0)</t>
  </si>
  <si>
    <t>О предоставлении жилплощади по соц. найму</t>
  </si>
  <si>
    <t>ОГ-5.07-158/24-(0)</t>
  </si>
  <si>
    <t>О предоставлении квартиры</t>
  </si>
  <si>
    <t>ОГ-5.07-55/24-(0)</t>
  </si>
  <si>
    <t>ОГ-5.07-228/24-(0)</t>
  </si>
  <si>
    <t>ОГ-5.07-298/24-(0)</t>
  </si>
  <si>
    <t>Правила пользования жилыми помещениями (перепланировки, реконструкции, переоборудование, использование не по назначению)</t>
  </si>
  <si>
    <t>ОГ-5.07-26/24-(0)</t>
  </si>
  <si>
    <t>ОГ-5.07-26/24-(1)</t>
  </si>
  <si>
    <t>О плохой работе вентиляции</t>
  </si>
  <si>
    <t>ОГ-5.07-176/24-(0)</t>
  </si>
  <si>
    <t>О внеочередном предоставлении жилья</t>
  </si>
  <si>
    <t>ОГ-5.07-236/24-(0)</t>
  </si>
  <si>
    <t>О ремонте коридора</t>
  </si>
  <si>
    <t>ОГ-5.07-124/24-(0)</t>
  </si>
  <si>
    <t>26.04.2024</t>
  </si>
  <si>
    <t>О ремонте угла дома многоквартирного дома</t>
  </si>
  <si>
    <t>Арендные отношения в области землепользования</t>
  </si>
  <si>
    <t>ОГ-5.07-217/24-(0)</t>
  </si>
  <si>
    <t>Об освобождении земель общего пользования</t>
  </si>
  <si>
    <t>ОГ-5.07-277/24-(0)</t>
  </si>
  <si>
    <t>О выдаче справки, подтверждающей проживание в МО</t>
  </si>
  <si>
    <t>ОГ-5.07-45/24-(0)</t>
  </si>
  <si>
    <t>ОГ-5.07-47/24-(0)</t>
  </si>
  <si>
    <t>ОГ-5.07-94/24-(0)</t>
  </si>
  <si>
    <t>Об аварийности опоры линии электропередач</t>
  </si>
  <si>
    <t>ОГ-5.07-186/24-(0)</t>
  </si>
  <si>
    <t>О сносе дома</t>
  </si>
  <si>
    <t>О действиях соседа по квартире и ремонте унитаза.</t>
  </si>
  <si>
    <t xml:space="preserve">О направлении обращения </t>
  </si>
  <si>
    <t>1. О помощи в переселении из ветхого, аварийного жилья (сгорел) по адресу: с. Вал, ул. Железнодорожная, д. 1, кв. 10 ; 2. О содействии в капитальном ремонте жилого помещения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</si>
</sst>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6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/>
    <xf numFmtId="0" fontId="4" fillId="2" borderId="0" xfId="3" applyFont="1" applyFill="1" applyAlignment="1">
      <alignment horizontal="center" vertical="center"/>
    </xf>
    <xf numFmtId="0" fontId="0" fillId="0" borderId="0" xfId="0" pivotButton="1" applyBorder="1"/>
    <xf numFmtId="0" fontId="0" fillId="0" borderId="0" xfId="0" applyBorder="1"/>
    <xf numFmtId="0" fontId="0" fillId="0" borderId="0" xfId="0" applyNumberFormat="1" applyBorder="1" applyAlignment="1"/>
    <xf numFmtId="0" fontId="0" fillId="0" borderId="0" xfId="0" applyNumberFormat="1" applyBorder="1" applyAlignment="1">
      <alignment wrapText="1"/>
    </xf>
    <xf numFmtId="0" fontId="6" fillId="0" borderId="0" xfId="0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wrapText="1"/>
    </xf>
  </cellXfs>
  <cellStyles count="4">
    <cellStyle name="60% — акцент1" xfId="3" builtinId="32"/>
    <cellStyle name="Обычный" xfId="0" builtinId="0"/>
    <cellStyle name="Обычный 2" xfId="1"/>
    <cellStyle name="Обычный 3" xfId="2"/>
  </cellStyles>
  <dxfs count="56"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center" readingOrder="0"/>
    </dxf>
    <dxf>
      <alignment wrapText="1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right style="thin">
          <color indexed="64"/>
        </right>
        <bottom style="thin">
          <color indexed="64"/>
        </bottom>
      </border>
    </dxf>
    <dxf>
      <border>
        <left/>
        <right/>
        <top/>
        <bottom/>
        <vertical/>
        <horizontal/>
      </border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alignment wrapText="1" readingOrder="0"/>
    </dxf>
    <dxf>
      <alignment wrapText="1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border>
        <left/>
        <right/>
        <top/>
        <bottom/>
        <vertical/>
        <horizontal/>
      </border>
    </dxf>
    <dxf>
      <border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horizontal="center" vertical="center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Вероника С. Тимофеева" refreshedDate="45567.449761342592" createdVersion="4" refreshedVersion="5" minRefreshableVersion="3" recordCount="382">
  <cacheSource type="worksheet">
    <worksheetSource ref="B1:F1048576" sheet="Данные"/>
  </cacheSource>
  <cacheFields count="5">
    <cacheField name="Тематика" numFmtId="0">
      <sharedItems containsBlank="1" count="153">
        <s v="Внеочередное обеспечение жилыми помещениями"/>
        <s v="Электроэнергетика. Топливно-энергетический комплекс. Работа АЭС, ТЭС и ГЭС. Переход ТЭС на газ. Долги энергетикам"/>
        <s v="Охрана общественного порядка"/>
        <s v="Предоставление жилья по договору социального найма (ДСН)"/>
        <s v="Выделение земельных участков для индивидуального жилищного строительства"/>
        <s v="Образование земельных участков (образование, раздел, выдел, объединение земельных участков). Возникновение прав на землю"/>
        <s v="Устранение строительных недоделок"/>
        <s v="Бытовое обслуживание населения"/>
        <s v="Истребование дополнительных документов и материалов, в том числе в электронной форме"/>
        <s v="Переселение из подвалов, бараков, коммуналок, общежитий, аварийных домов, ветхого жилья, санитарно-защитной зоны"/>
        <s v="Жилищно-коммунальная сфера"/>
        <s v="Обследование жилого фонда на предмет пригодности для проживания (ветхое и аварийное жилье)"/>
        <s v="Капитальный ремонт общего имущества"/>
        <s v="Жилище"/>
        <s v="Выселение из жилища"/>
        <s v="Обращения, заявления и жалобы граждан"/>
        <s v="Содержание общего имущества (канализация, вентиляция, кровля, ограждающие конструкции, инженерное оборудование, места общего пользования, придомовая территория)"/>
        <s v="Перебои в электроснабжении"/>
        <s v="Распределение жилых помещений, предоставляемых по договору социального найма"/>
        <s v="Несанкционированная свалка мусора, биоотходы"/>
        <s v="Подключение индивидуальных жилых домов к централизованным сетям водо-, тепло - газо-, электроснабжения и водоотведения"/>
        <s v="Строительство и реконструкция дорог"/>
        <s v="Жилищный фонд"/>
        <s v="Коммерческий найм жилого помещения"/>
        <s v="Нецелевое использование земельных участков"/>
        <s v="Условия ведения предпринимательской деятельности, деятельность хозяйствующих субъектов"/>
        <s v="Перебои в газоснабжении"/>
        <s v="Выделение жилья молодым семьям, специалистам"/>
        <s v="Административные правонарушения и административная ответственность"/>
        <s v="Приватизация жилищного фонда. Деприватизация"/>
        <s v="Перебои в водоснабжении"/>
        <s v="Статус и меры социальной поддержки ветеранов боевых действий"/>
        <s v="Социальная защита пострадавших от стихийных бедствий, чрезвычайных происшествий, терактов и пожаров"/>
        <s v="Социальное обслуживание (за исключением международного сотрудничества)"/>
        <s v="Уличное освещение"/>
        <s v="Памятники воинам, воинские захоронения, мемориалы"/>
        <s v="Ответственность за нарушение в сфере ЖКХ"/>
        <s v="Технологическое присоединение потребителей к системам электро-, тепло-, газо-, водоснабжения"/>
        <s v="Благоустройство и ремонт подъездных дорог, в том числе тротуаров"/>
        <s v="Арендное жилье"/>
        <s v="Проведение спортивных мероприятий"/>
        <s v="Содержание газового оборудования. Опасность взрыва"/>
        <s v="Деятельность Федерального казначейства (Казначейства России)"/>
        <s v="О строительстве, размещении гаражей, стоянок, автопарковок"/>
        <s v="Обмен жилых помещений. Оформление договора социального найма (найма) жилого помещения"/>
        <s v="Транспортное обслуживание населения, пассажирские перевозки"/>
        <s v="Государственный мониторинг земель. Землеустройство. Установление (изменение) границ земельных участков. Резервирование земель для государственных и муниципальных нужд"/>
        <s v="Несвоевременное предоставление благоустроенного жилого помещения в связи с признанием жилья аварийным"/>
        <s v="Комплексное благоустройство"/>
        <s v="Государственная кадастровая оценка. Кадастровая стоимость объектов недвижимости"/>
        <s v="Прекращение рассмотрения обращения"/>
        <s v="Розыск граждан, находящийся в компетенции органов внутренних дел"/>
        <s v="Газификация поселений"/>
        <s v="Градостроительство и архитектура"/>
        <s v="Закупки для государственных и муниципальных нужд"/>
        <s v="Предоставление жилья в собственность военнослужащим, гражданам, уволенным с военной службы, членам их семей и гражданскому персоналу Вооруженных Сил Российской Федерации, других войск и органов"/>
        <s v="Улучшение жилищных условий, предоставление жилого помещения по договору социального найма гражданам, состоящим на учете в органе местного самоуправления в качестве нуждающихся в жилых помещениях"/>
        <s v="Качество оказания медицинской помощи взрослым в амбулаторно-поликлинических условиях"/>
        <s v="Государственный земельный надзор в отношении земель сельскохозяйственного назначения. Информация о нарушениях земельного законодательства"/>
        <s v="Исполнение судебных решений"/>
        <s v="Социальное обеспечение, социальная поддержка и социальная помощь семьям, имеющим детей, в том числе многодетным семьям и одиноким родителям, гражданам пожилого возраста, гражданам, находящимся в трудной жизненной ситуации, малоимущим гражданам"/>
        <s v="Полномочия государственных органов и органов местного самоуправления в области земельных отношений, в том числе связанные с &quot;дальневосточным гектаром&quot;"/>
        <s v="Иные вопросы бюджетного устройства"/>
        <s v="Борьба с аварийностью. Безопасность дорожного движения"/>
        <s v="Сельское хозяйство"/>
        <s v="Деятельность в сфере строительства. Сооружение зданий, объектов капитального строительства"/>
        <s v="Индивидуальное жилищное строительство"/>
        <s v="Запросы архивных данных"/>
        <s v="Качество оказания услуг связи"/>
        <s v="Трудовые отношения. Заключение, изменение и прекращение трудового договора"/>
        <s v="Обращение имущества в государственную или муниципальную собственность и распоряжение им"/>
        <s v="Оплата жилищно-коммунальных услуг (ЖКХ), взносов в Фонд капитального ремонта"/>
        <s v="Организация условий и мест для детского отдыха и досуга (детских и спортивных площадок)"/>
        <s v="Гуманное отношение к животным. Создание приютов для животных"/>
        <s v="Реклама (за исключением рекламы в СМИ)"/>
        <s v="Увольнение и восстановление на работе (кроме обжалования решений судов)"/>
        <s v="Строительные организации, застройщики"/>
        <s v="Предоставление жилого помещения по договору коммерческого найма"/>
        <s v="Коммунальное хозяйство"/>
        <s v="Жилищное строительство"/>
        <s v="порядок подтверждения трудового стажа для назначения пенсий"/>
        <s v="Служебные жилые помещения"/>
        <s v="Приборы учета коммунальных ресурсов в жилищном фонде (в том числе на общедомовые нужды)"/>
        <s v="Социальные выплаты безработным гражданам"/>
        <s v="Правила пользования жилыми помещениями (перепланировки, реконструкции, переоборудование, использование не по назначению)"/>
        <s v="Арендные отношения в области землепользования"/>
        <m/>
        <s v="Обустройство соотечественников переселенцев (жилье, работа, учеба, подъемные и т.д.)" u="1"/>
        <s v="Обеспечение мер социальной поддержки для лиц, награжденных знаком «Почетный донор СССР», «Почетный донор России»" u="1"/>
        <s v="Медицинское обслуживание сельских жителей" u="1"/>
        <s v="Административное судопроизводство" u="1"/>
        <s v="Предоставление коммунальных услуг ненадлежащего качества" u="1"/>
        <s v="Назначение пенсии" u="1"/>
        <s v="Градостроительство. Архитектура и проектирование" u="1"/>
        <s v="Молодежная политика" u="1"/>
        <s v="Курортное дело" u="1"/>
        <s v="среднее общее образование" u="1"/>
        <s v="Индивидуальные программы реабилитации инвалидов (лиц с ограниченными физическими возможностями здоровья)" u="1"/>
        <s v="Психоневрологические диспансеры (ПНД). Помещение и лечение в ПНД. Снятие с учета в ПНД" u="1"/>
        <s v="Государственные и муниципальные контракты" u="1"/>
        <s v="Многодетные семьи. Малоимущие семьи. Неполные семьи. Молодые семьи" u="1"/>
        <s v="Постановка на учет в органе местного самоуправления и восстановление в очереди на получение жилья граждан, нуждающихся в жилых помещениях" u="1"/>
        <s v="дошкольное образование" u="1"/>
        <s v="Ипотечное кредитование" u="1"/>
        <s v="Ежемесячная денежная выплата, дополнительное ежемесячное материальное обеспечение" u="1"/>
        <s v="Обеспечение жильем детей-сирот и детей, оставшихся без попечения родителей" u="1"/>
        <s v="Арендные отношения" u="1"/>
        <s v="Оплата строительства, содержания и ремонта жилья (кредиты, компенсации, субсидии, льготы)" u="1"/>
        <s v="Обеспечение жильем инвалидов и семей, имеющих детей-инвалидов" u="1"/>
        <s v="Получение и использование материнского капитала на региональном уровне" u="1"/>
        <s v="Действие (бездействие) при рассмотрении обращения" u="1"/>
        <s v="Государственный контроль и надзор в сфере сохранения культурного наследия" u="1"/>
        <s v="Субсидии, компенсации и иные меры социальной поддержки при оплате жилого помещения и коммунальных услуг" u="1"/>
        <s v="Лечение и оказание медицинской помощи" u="1"/>
        <s v="Личный прием высшими должностными лицами субъекта Российской Федерации (руководителями высших исполнительных органов государственной власти субъектов Российской Федерации), их заместителями, руководителями исполнительных органов государственной власти суб" u="1"/>
        <s v="Неполучение ответа на обращение" u="1"/>
        <s v="Лекарственное обеспечение" u="1"/>
        <s v="Наименование и переименование населенных пунктов, предприятий, учреждений и организаций, а также физико-географических объектов" u="1"/>
        <s v="Местное самоуправление" u="1"/>
        <s v="высшее образование" u="1"/>
        <s v="Переработка вторичного сырья и бытовых отходов. Полигоны бытовых отходов" u="1"/>
        <s v="Прокуратура" u="1"/>
        <s v="Врачебно-консультационная комиссия. О медицинском обслуживании, диагностике" u="1"/>
        <s v="Нехватка мест в дошкольных образовательных организациях" u="1"/>
        <s v="Здравоохранение. Физическая культура и спорт. Туризм" u="1"/>
        <s v="Деятельность спортивных школ" u="1"/>
        <s v="Трудоустройство. Безработица. Органы службы занятости. Государственные услуги в области содействия занятости населения" u="1"/>
        <s v="Коммунально-бытовое хозяйство и предоставление услуг в условиях рынка" u="1"/>
        <s v="Просьбы об оказании финансовой помощи" u="1"/>
        <s v="Преступления, правонарушения, имеющие широкий общественный резонанс" u="1"/>
        <s v="Пользование животным миром, охота, рыболовство, аквакультура" u="1"/>
        <s v="Оказание услуг почтовой связи" u="1"/>
        <s v="Строительство объектов социальной сферы (науки, культуры, спорта, народного образования, здравоохранения, торговли)" u="1"/>
        <s v="Защита прав на землю и рассмотрение земельных споров" u="1"/>
        <s v="Обеспечение жильем выезжающих северян и жителей закрытых административно-территориальных образований" u="1"/>
        <s v="Деятельность субъектов торговли, торговые точки, организация торговли" u="1"/>
        <s v="Государственные и муниципальные услуги (многофункциональные центры)" u="1"/>
        <s v="Развитие предпринимательской деятельности" u="1"/>
        <s v="Цены и ценообразование" u="1"/>
        <s v="Гостиничное хозяйство" u="1"/>
        <s v="Бюджеты субъектов Российской Федерации" u="1"/>
        <s v="Загрязнение окружающей среды, сбросы, выбросы, отходы" u="1"/>
        <s v="Водоснабжение поселений" u="1"/>
        <s v="Доходы бюджета субъекта Российской Федерации" u="1"/>
        <s v="Определение в дома-интернаты для престарелых и инвалидов, психоневрологические интернаты. Деятельность названных учреждений" u="1"/>
        <s v="Государственный контроль и надзор в сфере здравоохранения" u="1"/>
        <s v="Предоставление дополнительных льгот отдельным категориям граждан, установленных законодательством субъекта Российской Федерации (в том числе предоставление земельных участков многодетным семьям и др.)" u="1"/>
        <s v="Признание участником ВОВ. Льготы и меры социальной поддержки ветеранов ВОВ" u="1"/>
        <s v="Торговля" u="1"/>
        <s v="Результаты рассмотрения обращения" u="1"/>
        <s v="Нарушение правил парковки автотранспорта, в том числе на внутридворовой территории и вне организованных автостоянок" u="1"/>
        <s v="Государственная служба в Российской Федерации (за исключением особенностей регулирования службы отдельных категорий работников, государственных служащих)" u="1"/>
        <s v="Управляющие организации, товарищества собственников жилья и иные формы управления собственностью" u="1"/>
      </sharedItems>
    </cacheField>
    <cacheField name="Рег №" numFmtId="0">
      <sharedItems containsBlank="1"/>
    </cacheField>
    <cacheField name="Дата рег" numFmtId="0">
      <sharedItems containsBlank="1"/>
    </cacheField>
    <cacheField name="Заголовок" numFmtId="0">
      <sharedItems containsBlank="1"/>
    </cacheField>
    <cacheField name="Подразделение" numFmtId="0">
      <sharedItems containsBlank="1" count="4">
        <s v="Обращения граждан МО Ногликский ГО"/>
        <m/>
        <s v="" u="1"/>
        <s v="Аппарат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2">
  <r>
    <x v="0"/>
    <s v="ОГ-5.07-10/24-(0)"/>
    <s v="19.01.2024"/>
    <s v="О предоставлении жилья"/>
    <x v="0"/>
  </r>
  <r>
    <x v="1"/>
    <s v="ОГ-5.07-300/24-(0)"/>
    <s v="18.09.2024"/>
    <s v="О переносе опоры электропередач"/>
    <x v="0"/>
  </r>
  <r>
    <x v="2"/>
    <s v="ОГ-5.07-170/24-(0)"/>
    <s v="05.06.2024"/>
    <s v="О нарушении общественного порядка"/>
    <x v="0"/>
  </r>
  <r>
    <x v="3"/>
    <s v="ОГ-5.07-74/24-(1)"/>
    <s v="01.04.2024"/>
    <s v="О предоставлении жилого помещения по договору социального найма"/>
    <x v="0"/>
  </r>
  <r>
    <x v="0"/>
    <s v="ОГ-5.07-163/24-(1)"/>
    <s v="17.09.2024"/>
    <s v="О предоставлении жилья"/>
    <x v="0"/>
  </r>
  <r>
    <x v="4"/>
    <s v="ОГ-5.07-40/24-(0)"/>
    <s v="13.02.2024"/>
    <s v="О предварительном согласовании предоставления ЗУ"/>
    <x v="0"/>
  </r>
  <r>
    <x v="5"/>
    <s v="ОГ-5.07-239/24-(0)"/>
    <s v="30.07.2024"/>
    <s v="О предварительном согласовании предоставления земельного участка"/>
    <x v="0"/>
  </r>
  <r>
    <x v="6"/>
    <s v="ОГ-5.07-167/24-(0)"/>
    <s v="04.06.2024"/>
    <s v="Об устранении строительных дефектов"/>
    <x v="0"/>
  </r>
  <r>
    <x v="7"/>
    <s v="ОГ-5.07-252/24-(0)"/>
    <s v="07.08.2024"/>
    <s v="О бытовом вопросе (жилое помещение)"/>
    <x v="0"/>
  </r>
  <r>
    <x v="8"/>
    <s v="ОГ-5.07-30/24-(0)"/>
    <s v="31.01.2024"/>
    <s v="О предоставлении информации"/>
    <x v="0"/>
  </r>
  <r>
    <x v="8"/>
    <s v="ОГ-5.07-18/24-(0)"/>
    <s v="23.01.2024"/>
    <s v="О выдаче документа, подтверждающего аварийность дома"/>
    <x v="0"/>
  </r>
  <r>
    <x v="3"/>
    <s v="ОГ-5.07-126/24-(0)"/>
    <s v="03.05.2024"/>
    <s v="О выдаче разрешения на вселение граждан в качестве членов семьи в жилое помещение по договору соц. найма"/>
    <x v="0"/>
  </r>
  <r>
    <x v="9"/>
    <s v="ОГ-5.07-84/24-(0)"/>
    <s v="26.03.2024"/>
    <s v="О переселении из ветхого, аварийного жилья"/>
    <x v="0"/>
  </r>
  <r>
    <x v="10"/>
    <s v="ОГ-5.07-82/24-(0)"/>
    <s v="26.03.2024"/>
    <s v="1. Об отоплении 2. О капитальном ремонте фасада дома"/>
    <x v="0"/>
  </r>
  <r>
    <x v="9"/>
    <s v="ОГ-5.07-9/24-(0)"/>
    <s v="19.01.2024"/>
    <s v="О переселении из ветхого, аварийного жилья"/>
    <x v="0"/>
  </r>
  <r>
    <x v="11"/>
    <s v="ОГ-5.07-50/24-(0)"/>
    <s v="22.02.2024"/>
    <s v="О признании жилья ветхим"/>
    <x v="0"/>
  </r>
  <r>
    <x v="8"/>
    <s v="ОГ-5.07-106/24-(1)"/>
    <s v="15.04.2024"/>
    <s v="О получении копии ордера на квартиру"/>
    <x v="0"/>
  </r>
  <r>
    <x v="12"/>
    <s v="ОГ-5.07-128/24-(0)"/>
    <s v="06.05.2024"/>
    <s v="О переносе срока капитального ремонта тепловых сетей"/>
    <x v="0"/>
  </r>
  <r>
    <x v="13"/>
    <s v="ОГ-5.07-284/24-(0)"/>
    <s v="03.09.2024"/>
    <s v="Об оформлении в собственность дома по адресу: пгт. Ноглики, ул. Октябрьская, д. 29"/>
    <x v="0"/>
  </r>
  <r>
    <x v="14"/>
    <s v="ОГ-5.07-143/24-(0)"/>
    <s v="15.05.2024"/>
    <s v="О незаконном выселении из квартиры"/>
    <x v="0"/>
  </r>
  <r>
    <x v="15"/>
    <s v="ОГ-5.07-114/24-(0)"/>
    <s v="16.04.2024"/>
    <s v="О личном вопросе"/>
    <x v="0"/>
  </r>
  <r>
    <x v="16"/>
    <s v="ОГ-5.07-146/24-(0)"/>
    <s v="20.05.2024"/>
    <s v="О спиле дерева"/>
    <x v="0"/>
  </r>
  <r>
    <x v="15"/>
    <s v="ОГ-5.07-267/24-(0)"/>
    <s v="20.08.2024"/>
    <s v="О помощи в ликвидации трупного запаха в подъезде"/>
    <x v="0"/>
  </r>
  <r>
    <x v="17"/>
    <s v="ОГ-5.07-96/24-(0)"/>
    <s v="04.04.2024"/>
    <s v="Об определении собственника линий электропередач и принятии их на баланс"/>
    <x v="0"/>
  </r>
  <r>
    <x v="18"/>
    <s v="ОГ-5.07-199/24-(1)"/>
    <s v="25.07.2024"/>
    <s v="Нарушение при составлении договора социального найма"/>
    <x v="0"/>
  </r>
  <r>
    <x v="19"/>
    <s v="ОГ-5.07-268/24-(0)"/>
    <s v="20.08.2024"/>
    <s v="О ликвидации несанкционированной свалки"/>
    <x v="0"/>
  </r>
  <r>
    <x v="20"/>
    <s v="ОГ-5.07-229/24-(0)"/>
    <s v="23.07.2024"/>
    <s v="О водоснабжении ул. Мостовая"/>
    <x v="0"/>
  </r>
  <r>
    <x v="12"/>
    <s v="ОГ-5.07-134/24-(0)"/>
    <s v="07.05.2024"/>
    <s v="О капитальном ремонте фасада дома"/>
    <x v="0"/>
  </r>
  <r>
    <x v="16"/>
    <s v="ОГ-5.07-237/24-(0)"/>
    <s v="29.07.2024"/>
    <s v="О посадке дерева"/>
    <x v="0"/>
  </r>
  <r>
    <x v="4"/>
    <s v="ОГ-5.07-70/24-(0)"/>
    <s v="14.03.2024"/>
    <s v="О предварительном согласовании предоставления земельного участка"/>
    <x v="0"/>
  </r>
  <r>
    <x v="21"/>
    <s v="ОГ-5.07-293/24-(0)"/>
    <s v="11.09.2024"/>
    <s v="Об отсыпке участка дороги"/>
    <x v="0"/>
  </r>
  <r>
    <x v="11"/>
    <s v="ОГ-5.07-49/24-(0)"/>
    <s v="21.02.2024"/>
    <s v="О признании жилья ветхим"/>
    <x v="0"/>
  </r>
  <r>
    <x v="22"/>
    <s v="ОГ-5.07-122/24-(0)"/>
    <s v="23.04.2024"/>
    <s v="О жалобе на соседей"/>
    <x v="0"/>
  </r>
  <r>
    <x v="4"/>
    <s v="ОГ-5.07-87/24-(0)"/>
    <s v="26.03.2024"/>
    <s v="Об отказе в оформлении участка по дальневосточному гектару"/>
    <x v="0"/>
  </r>
  <r>
    <x v="0"/>
    <s v="ОГ-5.07-59/24-(0)"/>
    <s v="29.02.2024"/>
    <s v="О предоставлении жилья, в связи с пожаром"/>
    <x v="0"/>
  </r>
  <r>
    <x v="0"/>
    <s v="ОГ-5.07-53/24-(0)"/>
    <s v="26.02.2024"/>
    <s v="О предоставлении жилья"/>
    <x v="0"/>
  </r>
  <r>
    <x v="10"/>
    <s v="ОГ-5.07-138/24-(0)"/>
    <s v="07.05.2024"/>
    <s v="О благоустройстве дороги и канализации на пер. Чайвенский"/>
    <x v="0"/>
  </r>
  <r>
    <x v="16"/>
    <s v="ОГ-5.07-92/24-(0)"/>
    <s v="01.04.2024"/>
    <s v="О ремонте дома"/>
    <x v="0"/>
  </r>
  <r>
    <x v="23"/>
    <s v="ОГ-5.07-285/24-(0)"/>
    <s v="03.09.2024"/>
    <s v="О предоставлении жилья по коммерческому найму"/>
    <x v="0"/>
  </r>
  <r>
    <x v="24"/>
    <s v="ОГ-5.07-179/24-(0)"/>
    <s v="14.06.2024"/>
    <s v="О предоставлении информации о выдаче разрешения на возведение строения на земельном участке"/>
    <x v="0"/>
  </r>
  <r>
    <x v="16"/>
    <s v="ОГ-5.07-180/24-(0)"/>
    <s v="17.06.2024"/>
    <s v="О спиле сухих деревьев"/>
    <x v="0"/>
  </r>
  <r>
    <x v="25"/>
    <s v="ОГ-5.07-192/24-(0)"/>
    <s v="24.06.2024"/>
    <s v="О ненадлежащем содержании магазина"/>
    <x v="0"/>
  </r>
  <r>
    <x v="16"/>
    <s v="ОГ-5.07-35/24-(1)"/>
    <s v="02.05.2024"/>
    <s v="О благоустройстве придомовой территории"/>
    <x v="0"/>
  </r>
  <r>
    <x v="10"/>
    <s v="ОГ-5.07-6/24-(0)"/>
    <s v="19.01.2024"/>
    <s v="О получении разрешения на индивидуальное отопление"/>
    <x v="0"/>
  </r>
  <r>
    <x v="26"/>
    <s v="ОГ-5.07-98/24-(0)"/>
    <s v="09.04.2024"/>
    <s v="О работе газовой колонки"/>
    <x v="0"/>
  </r>
  <r>
    <x v="27"/>
    <s v="ОГ-5.07-193/24-(0)"/>
    <s v="24.06.2024"/>
    <s v="О постановке на учет в качестве молодой семьи"/>
    <x v="0"/>
  </r>
  <r>
    <x v="13"/>
    <s v="ОГ-5.07-214/24-(0)"/>
    <s v="10.07.2024"/>
    <s v="О нарушении соглашения о намерениях"/>
    <x v="0"/>
  </r>
  <r>
    <x v="9"/>
    <s v="ОГ-5.07-209/24-(0)"/>
    <s v="09.07.2024"/>
    <s v="1. О помощи Громенко Татьяне Николаевне (мать) в переселении из ветхого, аварийного жилья (сгорел) по адресу: с. Вал, ул. Железнодорожная, д. 1, кв. 10 ; 2. О содействии Чевычелову Павлу Павловичу (сын) в капитальном ремонте жилого помещения"/>
    <x v="0"/>
  </r>
  <r>
    <x v="13"/>
    <s v="ОГ-5.07-8/24-(2)"/>
    <s v="20.03.2024"/>
    <s v="О нарушении жилищных прав"/>
    <x v="0"/>
  </r>
  <r>
    <x v="0"/>
    <s v="ОГ-5.07-148/24-(0)"/>
    <s v="20.05.2024"/>
    <s v="О предоставлении жилья"/>
    <x v="0"/>
  </r>
  <r>
    <x v="16"/>
    <s v="ОГ-5.07-238/24-(0)"/>
    <s v="30.07.2024"/>
    <s v="О переносе гаража"/>
    <x v="0"/>
  </r>
  <r>
    <x v="16"/>
    <s v="ОГ-5.07-182/24-(1)"/>
    <s v="22.07.2024"/>
    <s v="О несогласии со сносом гаража"/>
    <x v="0"/>
  </r>
  <r>
    <x v="28"/>
    <s v="ОГ-5.07-208/24-(0)"/>
    <s v="05.07.2024"/>
    <s v="О жалобе на соседей"/>
    <x v="0"/>
  </r>
  <r>
    <x v="29"/>
    <s v="ОГ-5.07-24/24-(0)"/>
    <s v="30.01.2024"/>
    <s v="Об оформлении жилья в собственность"/>
    <x v="0"/>
  </r>
  <r>
    <x v="9"/>
    <s v="ОГ-5.07-39/24-(0)"/>
    <s v="13.02.2024"/>
    <s v="О переселении из ветхого, аварийного жилья"/>
    <x v="0"/>
  </r>
  <r>
    <x v="16"/>
    <s v="ОГ-5.07-26/24-(2)"/>
    <s v="09.07.2024"/>
    <s v="О реконструкции системы вентиляции"/>
    <x v="0"/>
  </r>
  <r>
    <x v="0"/>
    <s v="ОГ-5.07-57/24-(2)"/>
    <s v="03.07.2024"/>
    <s v="Внеочередное предоставление жилого помещения"/>
    <x v="0"/>
  </r>
  <r>
    <x v="16"/>
    <s v="ОГ-5.07-165/24-(0)"/>
    <s v="04.06.2024"/>
    <s v="Об отсыпке придомовой территории"/>
    <x v="0"/>
  </r>
  <r>
    <x v="5"/>
    <s v="ОГ-5.07-64/24-(0)"/>
    <s v="05.03.2024"/>
    <s v="О предварительном согласовании предоставления земельного участка"/>
    <x v="0"/>
  </r>
  <r>
    <x v="30"/>
    <s v="ОГ-5.07-198/24-(1)"/>
    <s v="28.06.2024"/>
    <s v="О направлении обращения Семеновой И.Ф."/>
    <x v="0"/>
  </r>
  <r>
    <x v="31"/>
    <s v="ОГ-5.07-131/24-(0)"/>
    <s v="07.05.2024"/>
    <s v="О помощи семье мобилизованного в засыпке участка"/>
    <x v="0"/>
  </r>
  <r>
    <x v="4"/>
    <s v="ОГ-5.07-254/24-(0)"/>
    <s v="12.08.2024"/>
    <s v="О предварительном согласовании предоставления земельного участка под ИЖС"/>
    <x v="0"/>
  </r>
  <r>
    <x v="15"/>
    <s v="ОГ-5.07-156/24-(0)"/>
    <s v="31.05.2024"/>
    <s v="О выдаче разрешения на эксгумацию"/>
    <x v="0"/>
  </r>
  <r>
    <x v="32"/>
    <s v="ОГ-5.07-73/24-(0)"/>
    <s v="18.03.2024"/>
    <s v="Об оказании единовременной материальной помощи"/>
    <x v="0"/>
  </r>
  <r>
    <x v="33"/>
    <s v="ОГ-5.07-81/24-(0)"/>
    <s v="26.03.2024"/>
    <s v="О выдаче единой карты сахалинца"/>
    <x v="0"/>
  </r>
  <r>
    <x v="34"/>
    <s v="ОГ-5.07-279/24-(0)"/>
    <s v="03.09.2024"/>
    <s v="Об установке дополнительного освещения. Об отсыпке дороги."/>
    <x v="0"/>
  </r>
  <r>
    <x v="30"/>
    <s v="ОГ-5.07-198/24-(0)"/>
    <s v="27.06.2024"/>
    <s v="О подведении воды к дому"/>
    <x v="0"/>
  </r>
  <r>
    <x v="5"/>
    <s v="ОГ-5.07-123/24-(0)"/>
    <s v="23.04.2024"/>
    <s v="О предварительном согласовании предоставления земельного участка"/>
    <x v="0"/>
  </r>
  <r>
    <x v="5"/>
    <s v="ОГ-5.07-2/24-(0)"/>
    <s v="16.01.2024"/>
    <s v="О внесении изменений в вид разрешенного использования земельного участка"/>
    <x v="0"/>
  </r>
  <r>
    <x v="9"/>
    <s v="ОГ-5.07-203/24-(2)"/>
    <s v="03.09.2024"/>
    <s v="О переселении из ветхого, аварийного жилья"/>
    <x v="0"/>
  </r>
  <r>
    <x v="35"/>
    <s v="ОГ-5.07-56/24-(2)"/>
    <s v="27.06.2024"/>
    <s v="О допущении ошибки в фамилии на мемориальной доске памятника «Воинам - землякам», скульптурная композиция «Тыл Фронту»"/>
    <x v="0"/>
  </r>
  <r>
    <x v="12"/>
    <s v="ОГ-5.07-205/24-(1)"/>
    <s v="21.08.2024"/>
    <s v="О предоставлении перечня работ и сметной стоимости кап. ремонта кв. 2"/>
    <x v="0"/>
  </r>
  <r>
    <x v="0"/>
    <s v="ОГ-5.07-23/24-(1)"/>
    <s v="13.02.2024"/>
    <s v="О предоставлении жилья"/>
    <x v="0"/>
  </r>
  <r>
    <x v="36"/>
    <s v="ОГ-5.07-241/24-(0)"/>
    <s v="06.08.2024"/>
    <s v="О переносе общедомового счетчика (отопление). Прием ГЖС от 20.06.2024, нет ответа"/>
    <x v="0"/>
  </r>
  <r>
    <x v="10"/>
    <s v="ОГ-5.07-8/24-(0)"/>
    <s v="19.01.2024"/>
    <s v="О состоянии дома"/>
    <x v="0"/>
  </r>
  <r>
    <x v="37"/>
    <s v="ОГ-5.07-227/24-(0)"/>
    <s v="23.07.2024"/>
    <s v="О водоснабжении ул. Мостовая"/>
    <x v="0"/>
  </r>
  <r>
    <x v="38"/>
    <s v="ОГ-5.07-249/24-(0)"/>
    <s v="06.08.2024"/>
    <s v="О бытовых вопросах (вентиляция, тротуарная плитка, автобусная остановка)"/>
    <x v="0"/>
  </r>
  <r>
    <x v="6"/>
    <s v="ОГ-5.07-311/24-(0)"/>
    <s v="30.09.2024"/>
    <s v="Об устранении строительных недоделок"/>
    <x v="0"/>
  </r>
  <r>
    <x v="39"/>
    <s v="ОГ-5.07-190/24-(0)"/>
    <s v="21.06.2024"/>
    <s v="О предоставлении жилья"/>
    <x v="0"/>
  </r>
  <r>
    <x v="0"/>
    <s v="ОГ-5.07-212/24-(0)"/>
    <s v="09.07.2024"/>
    <s v="О предоставлении жилья"/>
    <x v="0"/>
  </r>
  <r>
    <x v="37"/>
    <s v="ОГ-5.07-265/24-(0)"/>
    <s v="20.08.2024"/>
    <s v="Об отказе в заключении договора с ООО &quot;Газпром&quot;"/>
    <x v="0"/>
  </r>
  <r>
    <x v="8"/>
    <s v="ОГ-5.07-234/24-(0)"/>
    <s v="25.07.2024"/>
    <s v="О предоставлении сведений о регистрации"/>
    <x v="0"/>
  </r>
  <r>
    <x v="40"/>
    <s v="ОГ-5.07-250/24-(0)"/>
    <s v="06.08.2024"/>
    <s v="О личном вопросе. (футбол)"/>
    <x v="0"/>
  </r>
  <r>
    <x v="9"/>
    <s v="ОГ-5.07-71/24-(0)"/>
    <s v="14.03.2024"/>
    <s v="О переселении граждан из ветхого жилья в с. Ныш"/>
    <x v="0"/>
  </r>
  <r>
    <x v="23"/>
    <s v="ОГ-5.07-178/24-(0)"/>
    <s v="13.06.2024"/>
    <s v="О продлении договора коммерческому найму жилого помещения"/>
    <x v="0"/>
  </r>
  <r>
    <x v="9"/>
    <s v="ОГ-5.07-188/24-(0)"/>
    <s v="20.06.2024"/>
    <s v="О переселении из ветхого. аварийного жилья"/>
    <x v="0"/>
  </r>
  <r>
    <x v="41"/>
    <s v="ОГ-5.07-304/24-(0)"/>
    <s v="20.09.2024"/>
    <s v="О ремонте газового котла"/>
    <x v="0"/>
  </r>
  <r>
    <x v="16"/>
    <s v="ОГ-5.07-299/24-(0)"/>
    <s v="18.09.2024"/>
    <s v="О спиле деревьев"/>
    <x v="0"/>
  </r>
  <r>
    <x v="8"/>
    <s v="ОГ-5.07-153/24-(1)"/>
    <s v="01.07.2024"/>
    <s v="О предоставлении информации"/>
    <x v="0"/>
  </r>
  <r>
    <x v="5"/>
    <s v="ОГ-5.07-119/24-(0)"/>
    <s v="22.04.2024"/>
    <s v="О предварительном согласовании предоставления земельного участка"/>
    <x v="0"/>
  </r>
  <r>
    <x v="23"/>
    <s v="ОГ-5.07-11/24-(1)"/>
    <s v="12.03.2024"/>
    <s v="О продлении срока коммерческого найма жилого помещения"/>
    <x v="0"/>
  </r>
  <r>
    <x v="0"/>
    <s v="ОГ-5.07-261/24-(0)"/>
    <s v="19.08.2024"/>
    <s v="1. О предоставлении перечня документов для постановки на учёт в качестве нуждающегося во внеочередном предоставлении жилого помещения. 2. О предоставлении адресов учреждений."/>
    <x v="0"/>
  </r>
  <r>
    <x v="5"/>
    <s v="ОГ-5.07-305/24-(0)"/>
    <s v="20.09.2024"/>
    <s v="О даче согласия на переуступку права аренды земельного участка"/>
    <x v="0"/>
  </r>
  <r>
    <x v="42"/>
    <s v="ОГ-5.07-295/24-(0)"/>
    <s v="17.09.2024"/>
    <s v="О казначейском сопровождении государственных контрактов"/>
    <x v="0"/>
  </r>
  <r>
    <x v="43"/>
    <s v="ОГ-5.07-102/24-(0)"/>
    <s v="09.04.2024"/>
    <s v="О создании парковки около здания районного суда"/>
    <x v="0"/>
  </r>
  <r>
    <x v="44"/>
    <s v="ОГ-5.07-100/24-(0)"/>
    <s v="09.04.2024"/>
    <s v="Об обмене жилья"/>
    <x v="0"/>
  </r>
  <r>
    <x v="45"/>
    <s v="ОГ-5.07-288/24-(0)"/>
    <s v="04.09.2024"/>
    <s v="Об оборудовании автобусных остановок перед кладбищем с. Катангли"/>
    <x v="0"/>
  </r>
  <r>
    <x v="5"/>
    <s v="ОГ-5.07-17/24-(0)"/>
    <s v="23.01.2024"/>
    <s v="Об изменении вида разрешенного использования земельного участка"/>
    <x v="0"/>
  </r>
  <r>
    <x v="9"/>
    <s v="ОГ-5.07-32/24-(1)"/>
    <s v="12.09.2024"/>
    <s v="О приобретении квартир"/>
    <x v="0"/>
  </r>
  <r>
    <x v="16"/>
    <s v="ОГ-5.07-200/24-(0)"/>
    <s v="27.06.2024"/>
    <s v="Об установлении забора"/>
    <x v="0"/>
  </r>
  <r>
    <x v="5"/>
    <s v="ОГ-5.07-275/24-(0)"/>
    <s v="30.08.2024"/>
    <s v="О предварительном согласовании предоставления ЗУ для ЛПХ"/>
    <x v="0"/>
  </r>
  <r>
    <x v="46"/>
    <s v="ОГ-5.07-226/24-(0)"/>
    <s v="23.07.2024"/>
    <s v="Об установлении границ ЗУ"/>
    <x v="0"/>
  </r>
  <r>
    <x v="12"/>
    <s v="ОГ-5.07-196/24-(0)"/>
    <s v="24.06.2024"/>
    <s v="О переводе МКД на автономное отопление"/>
    <x v="0"/>
  </r>
  <r>
    <x v="0"/>
    <s v="ОГ-5.07-101/24-(0)"/>
    <s v="09.04.2024"/>
    <s v="О предоставлении жилья"/>
    <x v="0"/>
  </r>
  <r>
    <x v="8"/>
    <s v="ОГ-5.07-106/24-(0)"/>
    <s v="11.04.2024"/>
    <s v="О предоставлении документа, подтверждающего отказ от приватизации"/>
    <x v="0"/>
  </r>
  <r>
    <x v="15"/>
    <s v="ОГ-5.07-258/24-(0)"/>
    <s v="13.08.2024"/>
    <s v="О рассмотрении кандидатуры на должность первого вице-мэра"/>
    <x v="0"/>
  </r>
  <r>
    <x v="9"/>
    <s v="ОГ-5.07-121/24-(0)"/>
    <s v="22.04.2024"/>
    <s v="О разъяснениях по вопросу переселения их ветхого жилья"/>
    <x v="0"/>
  </r>
  <r>
    <x v="45"/>
    <s v="ОГ-5.07-115/24-(0)"/>
    <s v="17.04.2024"/>
    <s v="О маршруте рейсового автобуса"/>
    <x v="0"/>
  </r>
  <r>
    <x v="0"/>
    <s v="ОГ-5.07-235/24-(0)"/>
    <s v="25.07.2024"/>
    <s v="О предоставлении жилья"/>
    <x v="0"/>
  </r>
  <r>
    <x v="9"/>
    <s v="ОГ-5.07-21/24-(0)"/>
    <s v="30.01.2024"/>
    <s v="О переселении из с. Катангли"/>
    <x v="0"/>
  </r>
  <r>
    <x v="47"/>
    <s v="ОГ-5.07-48/24-(0)"/>
    <s v="21.02.2024"/>
    <s v="О нарушении сроков по договору мены жилого помещения"/>
    <x v="0"/>
  </r>
  <r>
    <x v="12"/>
    <s v="ОГ-5.07-92/24-(2)"/>
    <s v="03.09.2024"/>
    <s v="Об устранении замечаний по ремонту подъезда"/>
    <x v="0"/>
  </r>
  <r>
    <x v="46"/>
    <s v="ОГ-5.07-308/24-(0)"/>
    <s v="23.09.2024"/>
    <s v="О внесении изменений в Генеральный план муниципального образования"/>
    <x v="0"/>
  </r>
  <r>
    <x v="48"/>
    <s v="ОГ-5.07-97/24-(0)"/>
    <s v="05.04.2024"/>
    <s v="О благоустройстве территории около поликлиники"/>
    <x v="0"/>
  </r>
  <r>
    <x v="23"/>
    <s v="ОГ-5.07-22/24-(0)"/>
    <s v="30.01.2024"/>
    <s v="О предоставлении жилья по коммерческому найму"/>
    <x v="0"/>
  </r>
  <r>
    <x v="23"/>
    <s v="ОГ-5.07-11/24-(0)"/>
    <s v="19.01.2024"/>
    <s v="О продлении договора найма по адресу: пгт. Ноглики, ул. Советская, д. 57а, кв. 4"/>
    <x v="0"/>
  </r>
  <r>
    <x v="5"/>
    <s v="ОГ-5.07-3/24-(0)"/>
    <s v="16.01.2024"/>
    <s v="О предварительном согласовании предоставления земельного участка"/>
    <x v="0"/>
  </r>
  <r>
    <x v="23"/>
    <s v="ОГ-5.07-66/24-(0)"/>
    <s v="12.03.2024"/>
    <s v="О предоставлении жилья по коммерческому найму"/>
    <x v="0"/>
  </r>
  <r>
    <x v="20"/>
    <s v="ОГ-5.07-233/24-(1)"/>
    <s v="17.09.2024"/>
    <s v="О переключении частного сектора на газ проекта &quot;Сахалин-3&quot;"/>
    <x v="0"/>
  </r>
  <r>
    <x v="8"/>
    <s v="ОГ-5.07-77/24-(0)"/>
    <s v="22.03.2024"/>
    <s v="О предоставлении ордера на жилое помещение"/>
    <x v="0"/>
  </r>
  <r>
    <x v="49"/>
    <s v="ОГ-5.07-29/24-(0)"/>
    <s v="31.01.2024"/>
    <s v="О выкупе жилого помещения"/>
    <x v="0"/>
  </r>
  <r>
    <x v="9"/>
    <s v="ОГ-5.07-307/24-(0)"/>
    <s v="20.09.2024"/>
    <s v="О предоставлении жилья"/>
    <x v="0"/>
  </r>
  <r>
    <x v="13"/>
    <s v="ОГ-5.07-4/24-(0)"/>
    <s v="16.01.2024"/>
    <s v="О сносе жилого МКД"/>
    <x v="0"/>
  </r>
  <r>
    <x v="23"/>
    <s v="ОГ-5.07-67/24-(0)"/>
    <s v="12.03.2024"/>
    <s v="О предоставлении жилья по коммерческому найму"/>
    <x v="0"/>
  </r>
  <r>
    <x v="46"/>
    <s v="ОГ-5.07-118/24-(0)"/>
    <s v="22.04.2024"/>
    <s v="О внесении изменений в генеральный план в части изменения функциональной зоны земельного участка"/>
    <x v="0"/>
  </r>
  <r>
    <x v="11"/>
    <s v="ОГ-5.07-185/24-(0)"/>
    <s v="19.06.2024"/>
    <s v="О создании комиссии по оценке изношенности дома"/>
    <x v="0"/>
  </r>
  <r>
    <x v="13"/>
    <s v="ОГ-5.07-41/24-(1)"/>
    <s v="21.02.2024"/>
    <s v="О предоставлении жилого помещения из манёвренного фонда"/>
    <x v="0"/>
  </r>
  <r>
    <x v="5"/>
    <s v="ОГ-5.07-242/24-(1)"/>
    <s v="30.09.2024"/>
    <s v="О предварительном согласовании предоставления земельного участка"/>
    <x v="0"/>
  </r>
  <r>
    <x v="5"/>
    <s v="ОГ-5.07-175/24-(1)"/>
    <s v="22.07.2024"/>
    <s v="Об изменении вида разрешенного использования земельного участка"/>
    <x v="0"/>
  </r>
  <r>
    <x v="50"/>
    <s v="ОГ-5.07-154/24-(1)"/>
    <s v="05.06.2024"/>
    <s v="Об оставлении заявления без рассмотрения"/>
    <x v="0"/>
  </r>
  <r>
    <x v="9"/>
    <s v="ОГ-5.07-47/24-(1)"/>
    <s v="17.04.2024"/>
    <s v="О переселении из аварийного жилья"/>
    <x v="0"/>
  </r>
  <r>
    <x v="8"/>
    <s v="ОГ-5.07-74/24-(0)"/>
    <s v="20.03.2024"/>
    <s v="О предоставлении документов на жилое помещение"/>
    <x v="0"/>
  </r>
  <r>
    <x v="9"/>
    <s v="ОГ-5.07-297/24-(0)"/>
    <s v="17.09.2024"/>
    <s v="О переселении из ветхого, аварийного жилья"/>
    <x v="0"/>
  </r>
  <r>
    <x v="12"/>
    <s v="ОГ-5.07-205/24-(2)"/>
    <s v="20.08.2024"/>
    <s v="О составлении дефектной ведомости"/>
    <x v="0"/>
  </r>
  <r>
    <x v="4"/>
    <s v="ОГ-5.07-276/24-(0)"/>
    <s v="02.09.2024"/>
    <s v="О предварительном согласовании предоставления земельного участка"/>
    <x v="0"/>
  </r>
  <r>
    <x v="9"/>
    <s v="ОГ-5.07-25/24-(0)"/>
    <s v="30.01.2024"/>
    <s v="О предоставлении жилья"/>
    <x v="0"/>
  </r>
  <r>
    <x v="9"/>
    <s v="ОГ-5.07-56/24-(0)"/>
    <s v="26.02.2024"/>
    <s v="О переселении с с. Катангли"/>
    <x v="0"/>
  </r>
  <r>
    <x v="0"/>
    <s v="ОГ-5.07-213/24-(0)"/>
    <s v="09.07.2024"/>
    <s v="О предоставлении жилья"/>
    <x v="0"/>
  </r>
  <r>
    <x v="44"/>
    <s v="ОГ-5.07-177/24-(0)"/>
    <s v="13.06.2024"/>
    <s v="О нарушении соглашения об обмене жилыми помещениями"/>
    <x v="0"/>
  </r>
  <r>
    <x v="43"/>
    <s v="ОГ-5.07-181/24-(0)"/>
    <s v="17.06.2024"/>
    <s v="О сносе гаража"/>
    <x v="0"/>
  </r>
  <r>
    <x v="10"/>
    <s v="ОГ-5.07-105/24-(0)"/>
    <s v="11.04.2024"/>
    <s v="О протекании крыши"/>
    <x v="0"/>
  </r>
  <r>
    <x v="9"/>
    <s v="ОГ-5.07-12/24-(0)"/>
    <s v="19.01.2024"/>
    <s v="О переселении из ветхого, аварийного жилья"/>
    <x v="0"/>
  </r>
  <r>
    <x v="11"/>
    <s v="ОГ-5.07-32/24-(2)"/>
    <s v="18.09.2024"/>
    <s v="О создании комиссии по обследованию дома"/>
    <x v="0"/>
  </r>
  <r>
    <x v="4"/>
    <s v="ОГ-5.07-69/24-(0)"/>
    <s v="12.03.2024"/>
    <s v="О изменении плана территории участка"/>
    <x v="0"/>
  </r>
  <r>
    <x v="51"/>
    <s v="ОГ-5.07-33/24-(0)"/>
    <s v="07.02.2024"/>
    <s v="О месте нахождения человека"/>
    <x v="0"/>
  </r>
  <r>
    <x v="52"/>
    <s v="ОГ-5.07-30/24-(1)"/>
    <s v="31.01.2024"/>
    <s v="О предоставлении информации о балансовой принадлежности коммуникаций газоснабжения п. Ноглики"/>
    <x v="0"/>
  </r>
  <r>
    <x v="16"/>
    <s v="ОГ-5.07-291/24-(0)"/>
    <s v="10.09.2024"/>
    <s v="О содержании жилого помещения № 3"/>
    <x v="0"/>
  </r>
  <r>
    <x v="4"/>
    <s v="ОГ-5.07-183/24-(0)"/>
    <s v="19.06.2024"/>
    <s v="О внесении изменений в Генеральный план МО"/>
    <x v="0"/>
  </r>
  <r>
    <x v="53"/>
    <s v="ОГ-5.07-29/24-(2)"/>
    <s v="05.07.2024"/>
    <s v="О согласовании архитектурно-градостроительного облика объекта"/>
    <x v="0"/>
  </r>
  <r>
    <x v="8"/>
    <s v="ОГ-5.07-16/24-(0)"/>
    <s v="22.01.2024"/>
    <s v="О выдаче документа, подтверждающего то, что дом признан аварийным"/>
    <x v="0"/>
  </r>
  <r>
    <x v="23"/>
    <s v="ОГ-5.07-103/24-(0)"/>
    <s v="09.04.2024"/>
    <s v="О продлении договора найма на жилое помещение по адресу: с. Вал, ул. Пролетарская, д. 3"/>
    <x v="0"/>
  </r>
  <r>
    <x v="0"/>
    <s v="ОГ-5.07-213/24-(1)"/>
    <s v="11.07.2024"/>
    <s v="Жилищный вопрос"/>
    <x v="0"/>
  </r>
  <r>
    <x v="9"/>
    <s v="ОГ-5.07-168/24-(0)"/>
    <s v="04.06.2024"/>
    <s v="О переселении из ветхого, аварийного жилья"/>
    <x v="0"/>
  </r>
  <r>
    <x v="54"/>
    <s v="ОГ-5.07-120/24-(0)"/>
    <s v="23.04.2024"/>
    <s v="О нарушении законодательства в сфере закупок"/>
    <x v="0"/>
  </r>
  <r>
    <x v="11"/>
    <s v="ОГ-5.07-292/24-(0)"/>
    <s v="10.09.2024"/>
    <s v="О признании дома аварийным"/>
    <x v="0"/>
  </r>
  <r>
    <x v="3"/>
    <s v="ОГ-5.07-197/24-(0)"/>
    <s v="25.06.2024"/>
    <s v="О заключении договора социального найма"/>
    <x v="0"/>
  </r>
  <r>
    <x v="9"/>
    <s v="ОГ-5.07-266/24-(0)"/>
    <s v="20.08.2024"/>
    <s v="О переселении из с. Катангли"/>
    <x v="0"/>
  </r>
  <r>
    <x v="38"/>
    <s v="ОГ-5.07-256/24-(0)"/>
    <s v="12.08.2024"/>
    <s v="О ремонте дороги после работ по благоустройству ул. Штернберга"/>
    <x v="0"/>
  </r>
  <r>
    <x v="9"/>
    <s v="ОГ-5.07-164/24-(0)"/>
    <s v="04.06.2024"/>
    <s v="О переселении из ветхого, аварийного жилья"/>
    <x v="0"/>
  </r>
  <r>
    <x v="4"/>
    <s v="ОГ-5.07-38/24-(0)"/>
    <s v="13.02.2024"/>
    <s v="Об изменении вида разрешенного использования земельного участка"/>
    <x v="0"/>
  </r>
  <r>
    <x v="8"/>
    <s v="ОГ-5.07-34/24-(0)"/>
    <s v="06.02.2024"/>
    <s v="О предоставлении справки о том, что трудовой договор не заключался"/>
    <x v="0"/>
  </r>
  <r>
    <x v="55"/>
    <s v="ОГ-5.07-23/24-(2)"/>
    <s v="09.04.2024"/>
    <s v="О предоставлении жилья брату, находящемуся в зоне СВО (Авларик Валерий Валерьевич)"/>
    <x v="0"/>
  </r>
  <r>
    <x v="56"/>
    <s v="ОГ-5.07-161/24-(0)"/>
    <s v="04.06.2024"/>
    <s v="Об улучшении жилищных условий"/>
    <x v="0"/>
  </r>
  <r>
    <x v="57"/>
    <s v="ОГ-5.07-142/24-(0)"/>
    <s v="15.05.2024"/>
    <s v="Об отсутствии медицинского оборудования в амбулатории с. Вал"/>
    <x v="0"/>
  </r>
  <r>
    <x v="32"/>
    <s v="ОГ-5.07-172/24-(0)"/>
    <s v="06.06.2024"/>
    <s v="Об оказании единовременной материальной помощи в связи с пожаром"/>
    <x v="0"/>
  </r>
  <r>
    <x v="9"/>
    <s v="ОГ-5.07-41/24-(0)"/>
    <s v="13.02.2024"/>
    <s v="О переселении из ветхого, аварийного жилья"/>
    <x v="0"/>
  </r>
  <r>
    <x v="38"/>
    <s v="ОГ-5.07-222/24-(0)"/>
    <s v="22.07.2024"/>
    <s v="Об отсыпке дорожного полотна"/>
    <x v="0"/>
  </r>
  <r>
    <x v="58"/>
    <s v="ОГ-5.07-248/24-(0)"/>
    <s v="06.08.2024"/>
    <s v="Об изъятии земельного участка"/>
    <x v="0"/>
  </r>
  <r>
    <x v="5"/>
    <s v="ОГ-5.07-242/24-(0)"/>
    <s v="06.08.2024"/>
    <s v="О предварительном согласовании предоставления земельного участка"/>
    <x v="0"/>
  </r>
  <r>
    <x v="9"/>
    <s v="ОГ-5.07-87/24-(1)"/>
    <s v="07.05.2024"/>
    <s v="О выкупе аварийного дома по адресу: с. Вал, ул. Пролетарская, д. 1,2,3"/>
    <x v="0"/>
  </r>
  <r>
    <x v="0"/>
    <s v="ОГ-5.07-5/24-(1)"/>
    <s v="19.01.2024"/>
    <s v="О предоставлении жилья"/>
    <x v="0"/>
  </r>
  <r>
    <x v="0"/>
    <s v="ОГ-5.07-54/24-(0)"/>
    <s v="26.02.2024"/>
    <s v="О предоставлении жилья"/>
    <x v="0"/>
  </r>
  <r>
    <x v="16"/>
    <s v="ОГ-5.07-216/24-(0)"/>
    <s v="15.07.2024"/>
    <s v="О спиле дерева"/>
    <x v="0"/>
  </r>
  <r>
    <x v="11"/>
    <s v="ОГ-5.07-149/24-(0)"/>
    <s v="20.05.2024"/>
    <s v="О признании квартиры аварийной"/>
    <x v="0"/>
  </r>
  <r>
    <x v="59"/>
    <s v="ОГ-5.07-15/24-(0)"/>
    <s v="19.01.2024"/>
    <s v="О переносе срока сноса жилого дома"/>
    <x v="0"/>
  </r>
  <r>
    <x v="12"/>
    <s v="ОГ-5.07-205/24-(1)"/>
    <s v="09.07.2024"/>
    <s v="О капитальном ремонта жилого помещения"/>
    <x v="0"/>
  </r>
  <r>
    <x v="9"/>
    <s v="ОГ-5.07-133/24-(0)"/>
    <s v="07.05.2024"/>
    <s v="О переселении из ветхого, аварийного жилья"/>
    <x v="0"/>
  </r>
  <r>
    <x v="34"/>
    <s v="ОГ-5.07-287/24-(0)"/>
    <s v="04.09.2024"/>
    <s v="О замене и установке фонарей на электрическом столбе"/>
    <x v="0"/>
  </r>
  <r>
    <x v="60"/>
    <s v="ОГ-5.07-213/24-(2)"/>
    <s v="17.09.2024"/>
    <s v="О предоставлении жилья многодетной матери"/>
    <x v="0"/>
  </r>
  <r>
    <x v="24"/>
    <s v="ОГ-5.07-31/24-(0)"/>
    <s v="01.02.2024"/>
    <s v="О выявлении самовольных построек"/>
    <x v="0"/>
  </r>
  <r>
    <x v="12"/>
    <s v="ОГ-5.07-289/24-(0)"/>
    <s v="05.09.2024"/>
    <s v="Об утеплении фасада дома"/>
    <x v="0"/>
  </r>
  <r>
    <x v="61"/>
    <s v="ОГ-5.07-296/24-(0)"/>
    <s v="17.09.2024"/>
    <s v="О предоставлении земельного участка по дальневосточному гектару"/>
    <x v="0"/>
  </r>
  <r>
    <x v="0"/>
    <s v="ОГ-5.07-243/24-(0)"/>
    <s v="06.08.2024"/>
    <s v="О предоставлении благоустроенного жилого помещения взамен аварийного"/>
    <x v="0"/>
  </r>
  <r>
    <x v="62"/>
    <s v="ОГ-5.07-111/24-(0)"/>
    <s v="16.04.2024"/>
    <s v="О постройки дома после пожара"/>
    <x v="0"/>
  </r>
  <r>
    <x v="63"/>
    <s v="ОГ-5.07-109/24-(0)"/>
    <s v="16.04.2024"/>
    <s v="О переносе столба опоры электроэнергии с проездной части дороги"/>
    <x v="0"/>
  </r>
  <r>
    <x v="9"/>
    <s v="ОГ-5.07-28/24-(0)"/>
    <s v="30.01.2024"/>
    <s v="О включении в список граждан на переселение граждан из аварийного жилья"/>
    <x v="0"/>
  </r>
  <r>
    <x v="64"/>
    <s v="ОГ-5.07-257/24-(0)"/>
    <s v="12.08.2024"/>
    <s v="О предварительном согласовании предоставления ЗУ"/>
    <x v="0"/>
  </r>
  <r>
    <x v="16"/>
    <s v="ОГ-5.07-116/24-(0)"/>
    <s v="18.04.2024"/>
    <s v="О спиле сухих деревьев"/>
    <x v="0"/>
  </r>
  <r>
    <x v="3"/>
    <s v="ОГ-5.07-199/24-(0)"/>
    <s v="27.06.2024"/>
    <s v="О нарушении прав нанимателя жилого помещения"/>
    <x v="0"/>
  </r>
  <r>
    <x v="46"/>
    <s v="ОГ-5.07-240/24-(0)"/>
    <s v="05.08.2024"/>
    <s v="Об изменении вида разрешенного использования земельного участка"/>
    <x v="0"/>
  </r>
  <r>
    <x v="15"/>
    <s v="ОГ-5.07-290/24-(0)"/>
    <s v="09.09.2024"/>
    <s v="О выдаче справки"/>
    <x v="0"/>
  </r>
  <r>
    <x v="9"/>
    <s v="ОГ-5.07-224/24-(0)"/>
    <s v="22.07.2024"/>
    <s v="О несогласии с предоставляемым жильем по переселению"/>
    <x v="0"/>
  </r>
  <r>
    <x v="11"/>
    <s v="ОГ-5.07-19/24-(0)"/>
    <s v="29.01.2024"/>
    <s v="О создании комиссии по признанию дома аварийным"/>
    <x v="0"/>
  </r>
  <r>
    <x v="3"/>
    <s v="ОГ-5.07-86/24-(0)"/>
    <s v="26.03.2024"/>
    <s v="О продлении договора социального найма"/>
    <x v="0"/>
  </r>
  <r>
    <x v="15"/>
    <s v="ОГ-5.07-13/24-(0)"/>
    <s v="19.01.2024"/>
    <s v="Об увеличении срока переезда"/>
    <x v="0"/>
  </r>
  <r>
    <x v="21"/>
    <s v="ОГ-5.07-107/24-(0)"/>
    <s v="12.04.2024"/>
    <s v="Об отсыпке дороги"/>
    <x v="0"/>
  </r>
  <r>
    <x v="0"/>
    <s v="ОГ-5.07-44/24-(0)"/>
    <s v="13.02.2024"/>
    <s v="О предоставлении жилья"/>
    <x v="0"/>
  </r>
  <r>
    <x v="9"/>
    <s v="ОГ-5.07-204/24-(0)"/>
    <s v="03.07.2024"/>
    <s v="О сроках сдачи МКД"/>
    <x v="0"/>
  </r>
  <r>
    <x v="5"/>
    <s v="ОГ-5.07-230/24-(0)"/>
    <s v="25.07.2024"/>
    <s v="Об изменении вида разрешенного использования земельного участка"/>
    <x v="0"/>
  </r>
  <r>
    <x v="20"/>
    <s v="ОГ-5.07-166/24-(0)"/>
    <s v="04.06.2024"/>
    <s v="О водоснабжении по ул. Мостовая"/>
    <x v="0"/>
  </r>
  <r>
    <x v="11"/>
    <s v="ОГ-5.07-37/24-(0)"/>
    <s v="13.02.2024"/>
    <s v="О выдаче акта обследования МКД"/>
    <x v="0"/>
  </r>
  <r>
    <x v="5"/>
    <s v="ОГ-5.07-129/24-(0)"/>
    <s v="06.05.2024"/>
    <s v="Об изменении вида разрешенного использования земельного участка"/>
    <x v="0"/>
  </r>
  <r>
    <x v="15"/>
    <s v="ОГ-5.07-20/24-(1)"/>
    <s v="14.03.2024"/>
    <s v="Об оставлении заявления без рассмотрения"/>
    <x v="0"/>
  </r>
  <r>
    <x v="12"/>
    <s v="ОГ-5.07-145/24-(0)"/>
    <s v="20.05.2024"/>
    <s v="О Сроках проведения капитального ремонта МКД"/>
    <x v="0"/>
  </r>
  <r>
    <x v="65"/>
    <s v="ОГ-5.07-125/24-(0)"/>
    <s v="27.04.2024"/>
    <s v="О строительстве арт-творческой дачи"/>
    <x v="0"/>
  </r>
  <r>
    <x v="66"/>
    <s v="ОГ-5.07-273/24-(0)"/>
    <s v="28.08.2024"/>
    <s v="Об изменении вида разрешенного использования ЗУ"/>
    <x v="0"/>
  </r>
  <r>
    <x v="37"/>
    <s v="ОГ-5.07-253/24-(0)"/>
    <s v="08.08.2024"/>
    <s v="О подключении к центральному водоснабжению"/>
    <x v="0"/>
  </r>
  <r>
    <x v="9"/>
    <s v="ОГ-5.07-232/24-(0)"/>
    <s v="25.07.2024"/>
    <s v="Аварийное жилье"/>
    <x v="0"/>
  </r>
  <r>
    <x v="13"/>
    <s v="ОГ-5.07-95/24-(0)"/>
    <s v="03.04.2024"/>
    <s v="О задержке компенсационной выплаты за аварийное жилье"/>
    <x v="0"/>
  </r>
  <r>
    <x v="0"/>
    <s v="ОГ-5.07-101/24-(1)"/>
    <s v="20.08.2024"/>
    <s v="О предоставлении жилья"/>
    <x v="0"/>
  </r>
  <r>
    <x v="0"/>
    <s v="ОГ-5.07-43/24-(0)"/>
    <s v="13.02.2024"/>
    <s v="О предоставлении жилья"/>
    <x v="0"/>
  </r>
  <r>
    <x v="16"/>
    <s v="ОГ-5.07-117/24-(0)"/>
    <s v="18.04.2024"/>
    <s v="О дефекте дорожного полотна на придомовой территории"/>
    <x v="0"/>
  </r>
  <r>
    <x v="16"/>
    <s v="ОГ-5.07-218/24-(0)"/>
    <s v="17.07.2024"/>
    <s v="О переносе мусорных контейнеров"/>
    <x v="0"/>
  </r>
  <r>
    <x v="16"/>
    <s v="ОГ-5.07-90/24-(0)"/>
    <s v="28.03.2024"/>
    <s v="Нарушение гидравлического режима во внутридомовой системе дома"/>
    <x v="0"/>
  </r>
  <r>
    <x v="48"/>
    <s v="ОГ-5.07-269/24-(0)"/>
    <s v="20.08.2024"/>
    <s v="О благоустройстве дворовой территории и дорожного полотна"/>
    <x v="0"/>
  </r>
  <r>
    <x v="9"/>
    <s v="ОГ-5.07-264/24-(0)"/>
    <s v="20.08.2024"/>
    <s v="О переселении из ветхого, аварийного жилья"/>
    <x v="0"/>
  </r>
  <r>
    <x v="16"/>
    <s v="ОГ-5.07-220/24-(0)"/>
    <s v="22.07.2024"/>
    <s v="О несогласии с актом обследования вентиляции"/>
    <x v="0"/>
  </r>
  <r>
    <x v="67"/>
    <s v="ОГ-5.07-61/24-(0)"/>
    <s v="29.02.2024"/>
    <s v="О выдаче дубликата ордера"/>
    <x v="0"/>
  </r>
  <r>
    <x v="10"/>
    <s v="ОГ-5.07-274/24-(0)"/>
    <s v="29.08.2024"/>
    <s v="О действиях соседа по квартире Суркова А. О ремонте унитаза."/>
    <x v="0"/>
  </r>
  <r>
    <x v="46"/>
    <s v="ОГ-5.07-263/24-(0)"/>
    <s v="20.08.2024"/>
    <s v="О предварительном согласовании предоставления ЗУ для хранения автотранспорта"/>
    <x v="0"/>
  </r>
  <r>
    <x v="61"/>
    <s v="ОГ-5.07-159/24-(0)"/>
    <s v="03.06.2024"/>
    <s v="Об обеспечении проезда к земельному участку"/>
    <x v="0"/>
  </r>
  <r>
    <x v="68"/>
    <s v="ОГ-5.07-130/24-(0)"/>
    <s v="07.05.2024"/>
    <s v="Об обеспечении высокоскоростным интернетом"/>
    <x v="0"/>
  </r>
  <r>
    <x v="23"/>
    <s v="ОГ-5.07-22/24-(1)"/>
    <s v="26.02.2024"/>
    <s v="О предоставлении жилья по коммерческому найму"/>
    <x v="0"/>
  </r>
  <r>
    <x v="52"/>
    <s v="ОГ-5.07-233/24-(0)"/>
    <s v="22.07.2024"/>
    <s v="Об отключении газа в жилых домах в связи с отсутствием газовых котлов"/>
    <x v="0"/>
  </r>
  <r>
    <x v="9"/>
    <s v="ОГ-5.07-162/24-(0)"/>
    <s v="04.06.2024"/>
    <s v="О переселении из ветхого, аварийного жилья"/>
    <x v="0"/>
  </r>
  <r>
    <x v="4"/>
    <s v="ОГ-5.07-270/24-(0)"/>
    <s v="21.08.2024"/>
    <s v="О предварительном согласовании предоставления ЗУ для строительства индивидуального жилого дома"/>
    <x v="0"/>
  </r>
  <r>
    <x v="15"/>
    <s v="ОГ-5.07-58/24-(1)"/>
    <s v="29.02.2024"/>
    <s v="Об оказании единовременной материальной помощи"/>
    <x v="0"/>
  </r>
  <r>
    <x v="9"/>
    <s v="ОГ-5.07-301/24-(0)"/>
    <s v="18.09.2024"/>
    <s v="Предоставление жилья взамен ветхого"/>
    <x v="0"/>
  </r>
  <r>
    <x v="5"/>
    <s v="ОГ-5.07-202/24-(0)"/>
    <s v="02.07.2024"/>
    <s v="Об изменении вида разрешенного использования земельного участка"/>
    <x v="0"/>
  </r>
  <r>
    <x v="8"/>
    <s v="ОГ-5.07-306/24-(0)"/>
    <s v="20.09.2024"/>
    <s v="О предоставлении документа, подтверждающего признание дома аварийным"/>
    <x v="0"/>
  </r>
  <r>
    <x v="8"/>
    <s v="ОГ-5.07-76/24-(0)"/>
    <s v="21.03.2024"/>
    <s v="О предоставлении сведений"/>
    <x v="0"/>
  </r>
  <r>
    <x v="11"/>
    <s v="ОГ-5.07-60/24-(0)"/>
    <s v="29.02.2024"/>
    <s v="О признании квартиры непригодной для проживания"/>
    <x v="0"/>
  </r>
  <r>
    <x v="8"/>
    <s v="ОГ-5.07-77/24-(2)"/>
    <s v="22.03.2024"/>
    <s v="О предоставлении постановления администрации"/>
    <x v="0"/>
  </r>
  <r>
    <x v="49"/>
    <s v="ОГ-5.07-35/24-(0)"/>
    <s v="09.02.2024"/>
    <s v="О выплате компенсации за изымаемое нежилое помещение"/>
    <x v="0"/>
  </r>
  <r>
    <x v="28"/>
    <s v="ОГ-5.07-203/24-(0)"/>
    <s v="02.07.2024"/>
    <s v="О жалобе на соседей"/>
    <x v="0"/>
  </r>
  <r>
    <x v="2"/>
    <s v="ОГ-5.07-169/24-(0)"/>
    <s v="05.06.2024"/>
    <s v="О нарушении общественного порядка в вечернее и ночное время"/>
    <x v="0"/>
  </r>
  <r>
    <x v="13"/>
    <s v="ОГ-5.07-283/24-(0)"/>
    <s v="03.09.2024"/>
    <s v="О капитальном ремонте жилого дома (собственник) по адресу: пгт. Ноглики, ул. 15 Мая, д. 39"/>
    <x v="0"/>
  </r>
  <r>
    <x v="0"/>
    <s v="ОГ-5.07-57/24-(0)"/>
    <s v="29.02.2024"/>
    <s v="О предоставлении жилья, в связи с пожаром"/>
    <x v="0"/>
  </r>
  <r>
    <x v="3"/>
    <s v="ОГ-5.07-99/24-(0)"/>
    <s v="09.04.2024"/>
    <s v="О предоставлении жилья по социальному найму"/>
    <x v="0"/>
  </r>
  <r>
    <x v="23"/>
    <s v="ОГ-5.07-7/24-(0)"/>
    <s v="19.01.2024"/>
    <s v="О предоставлении жилья по договору найма"/>
    <x v="0"/>
  </r>
  <r>
    <x v="3"/>
    <s v="ОГ-5.07-52/24-(0)"/>
    <s v="26.02.2024"/>
    <s v="О предоставлении жилья по социальному найму"/>
    <x v="0"/>
  </r>
  <r>
    <x v="16"/>
    <s v="ОГ-5.07-225/24-(0)"/>
    <s v="22.07.2024"/>
    <s v="О переносе контейнерной площадки"/>
    <x v="0"/>
  </r>
  <r>
    <x v="15"/>
    <s v="ОГ-5.07-59/24-(1)"/>
    <s v="29.02.2024"/>
    <s v="Об оказании единовременной материальной помощи"/>
    <x v="0"/>
  </r>
  <r>
    <x v="5"/>
    <s v="ОГ-5.07-75/24-(0)"/>
    <s v="20.03.2024"/>
    <s v="Об изменении вида разрешенного использования земельного участка"/>
    <x v="0"/>
  </r>
  <r>
    <x v="3"/>
    <s v="ОГ-5.07-51/24-(0)"/>
    <s v="26.02.2024"/>
    <s v="О выделении жилья по социальному найму"/>
    <x v="0"/>
  </r>
  <r>
    <x v="44"/>
    <s v="ОГ-5.07-310/24-(0)"/>
    <s v="26.09.2024"/>
    <s v="Предоставление жилого помещения по договору социального найма"/>
    <x v="0"/>
  </r>
  <r>
    <x v="69"/>
    <s v="ОГ-5.07-201/24-(0)"/>
    <s v="01.07.2024"/>
    <s v="О предоставлении справки"/>
    <x v="0"/>
  </r>
  <r>
    <x v="9"/>
    <s v="ОГ-5.07-247/24-(0)"/>
    <s v="06.08.2024"/>
    <s v="О переселении из аварийного жилья"/>
    <x v="0"/>
  </r>
  <r>
    <x v="9"/>
    <s v="ОГ-5.07-163/24-(0)"/>
    <s v="04.06.2024"/>
    <s v="О переселении из ветхого, аварийного жилья"/>
    <x v="0"/>
  </r>
  <r>
    <x v="61"/>
    <s v="ОГ-5.07-160/24-(0)"/>
    <s v="04.06.2024"/>
    <s v="О признании утратившим силу постановления мэра"/>
    <x v="0"/>
  </r>
  <r>
    <x v="5"/>
    <s v="ОГ-5.07-259/24-(0)"/>
    <s v="13.08.2024"/>
    <s v="Об изменении вида разрешенного использования ЗУ"/>
    <x v="0"/>
  </r>
  <r>
    <x v="70"/>
    <s v="ОГ-5.07-29/24-(1)"/>
    <s v="22.05.2024"/>
    <s v="О выкупе колодца"/>
    <x v="0"/>
  </r>
  <r>
    <x v="15"/>
    <s v="ОГ-5.07-280/24-(0)"/>
    <s v="03.09.2024"/>
    <s v="О спиле деревьев"/>
    <x v="0"/>
  </r>
  <r>
    <x v="9"/>
    <s v="ОГ-5.07-42/24-(0)"/>
    <s v="13.02.2024"/>
    <s v="О переселении из ветхого, аварийного жилья"/>
    <x v="0"/>
  </r>
  <r>
    <x v="71"/>
    <s v="ОГ-5.07-1/24-(0)"/>
    <s v="15.01.2024"/>
    <s v="Коммунальные платежи"/>
    <x v="0"/>
  </r>
  <r>
    <x v="72"/>
    <s v="ОГ-5.07-309/24-(0)"/>
    <s v="24.09.2024"/>
    <s v="О благоустройстве игровой площадки детского сада"/>
    <x v="0"/>
  </r>
  <r>
    <x v="40"/>
    <s v="ОГ-5.07-245/24-(0)"/>
    <s v="06.08.2024"/>
    <s v="О проведении проверки по факту нарушений во время проведения спортивного мероприятия"/>
    <x v="0"/>
  </r>
  <r>
    <x v="9"/>
    <s v="ОГ-5.07-83/24-(0)"/>
    <s v="26.03.2024"/>
    <s v="О переселении из ветхого, аварийного жилья"/>
    <x v="0"/>
  </r>
  <r>
    <x v="8"/>
    <s v="ОГ-5.07-28/24-(1)"/>
    <s v="30.01.2024"/>
    <s v="О предоставлении постановления о признании МКД аварийным"/>
    <x v="0"/>
  </r>
  <r>
    <x v="9"/>
    <s v="ОГ-5.07-282/24-(0)"/>
    <s v="03.09.2024"/>
    <s v="О переселении из ветхого, аварийного жилья"/>
    <x v="0"/>
  </r>
  <r>
    <x v="44"/>
    <s v="ОГ-5.07-151/24-(0)"/>
    <s v="22.05.2024"/>
    <s v="Об обмене жилого помещения"/>
    <x v="0"/>
  </r>
  <r>
    <x v="12"/>
    <s v="ОГ-5.07-251/24-(0)"/>
    <s v="06.08.2024"/>
    <s v="О протечке балкона"/>
    <x v="0"/>
  </r>
  <r>
    <x v="34"/>
    <s v="ОГ-5.07-287/24-(1)"/>
    <s v="26.09.2024"/>
    <s v="О восстановлении освещения на придомовой территории"/>
    <x v="0"/>
  </r>
  <r>
    <x v="38"/>
    <s v="ОГ-5.07-139/24-(0)"/>
    <s v="07.05.2024"/>
    <s v="О благоустройстве дороги"/>
    <x v="0"/>
  </r>
  <r>
    <x v="45"/>
    <s v="ОГ-5.07-92/24-(1)"/>
    <s v="12.04.2024"/>
    <s v="О расширении привокзальной площади"/>
    <x v="0"/>
  </r>
  <r>
    <x v="6"/>
    <s v="ОГ-5.07-46/24-(0)"/>
    <s v="13.02.2024"/>
    <s v="О просьбе утрать забор с территории дома 5 по ул. Первомайской"/>
    <x v="0"/>
  </r>
  <r>
    <x v="9"/>
    <s v="ОГ-5.07-104/24-(0)"/>
    <s v="09.04.2024"/>
    <s v="О переселении из ветхого, аварийного жилья"/>
    <x v="0"/>
  </r>
  <r>
    <x v="28"/>
    <s v="ОГ-5.07-203/24-(1)"/>
    <s v="22.07.2024"/>
    <s v="О жалобе на соседей"/>
    <x v="0"/>
  </r>
  <r>
    <x v="73"/>
    <s v="ОГ-5.07-271/24-(0)"/>
    <s v="22.08.2024"/>
    <s v="О незаконном обращении с животными сотрудниками Киринского НГКМ"/>
    <x v="0"/>
  </r>
  <r>
    <x v="9"/>
    <s v="ОГ-5.07-210/24-(0)"/>
    <s v="09.07.2024"/>
    <s v="О переселении из ветхого, аварийного жилья"/>
    <x v="0"/>
  </r>
  <r>
    <x v="10"/>
    <s v="ОГ-5.07-36/24-(0)"/>
    <s v="09.02.2024"/>
    <s v="О необходимости проведения ремонта дверных коробок"/>
    <x v="0"/>
  </r>
  <r>
    <x v="16"/>
    <s v="ОГ-5.07-184/24-(0)"/>
    <s v="19.06.2024"/>
    <s v="О спиле деревьев"/>
    <x v="0"/>
  </r>
  <r>
    <x v="32"/>
    <s v="ОГ-5.07-5/24-(0)"/>
    <s v="19.01.2024"/>
    <s v="Об оказании единовременной материальной помощи"/>
    <x v="0"/>
  </r>
  <r>
    <x v="0"/>
    <s v="ОГ-5.07-294/24-(0)"/>
    <s v="16.09.2024"/>
    <s v="О внеочередном обеспечении жилым помещением"/>
    <x v="0"/>
  </r>
  <r>
    <x v="5"/>
    <s v="ОГ-5.07-20/24-(0)"/>
    <s v="29.01.2024"/>
    <s v="О предварительном согласовании предоставления земельного участка"/>
    <x v="0"/>
  </r>
  <r>
    <x v="8"/>
    <s v="ОГ-5.07-77/24-(4)"/>
    <s v="22.03.2024"/>
    <s v="О предоставлении постановления"/>
    <x v="0"/>
  </r>
  <r>
    <x v="5"/>
    <s v="ОГ-5.07-20/24-(2)"/>
    <s v="14.05.2024"/>
    <s v="О предварительном согласовании предоставления земельного участка"/>
    <x v="0"/>
  </r>
  <r>
    <x v="16"/>
    <s v="ОГ-5.07-300/24-(1)"/>
    <s v="18.09.2024"/>
    <s v="Об установлении собственника телевизионного кабеля"/>
    <x v="0"/>
  </r>
  <r>
    <x v="11"/>
    <s v="ОГ-5.07-56/24-(1)"/>
    <s v="29.02.2024"/>
    <s v="1. О создании МВК для признания дома аварийным. 2. О документах, необходимых для признания дома аварийным и подлежащим сносу. 3.1. О создании МВК для признания дома аварийным. 2. О документах, необходимых для признания дома аварийным и подлежащим сносу."/>
    <x v="0"/>
  </r>
  <r>
    <x v="13"/>
    <s v="ОГ-5.07-113/24-(0)"/>
    <s v="16.04.2024"/>
    <s v="О жилищном вопросе (многодетный отец)"/>
    <x v="0"/>
  </r>
  <r>
    <x v="6"/>
    <s v="ОГ-5.07-205/24-(0)"/>
    <s v="03.07.2024"/>
    <s v="Устранение строительных недоделок"/>
    <x v="0"/>
  </r>
  <r>
    <x v="46"/>
    <s v="ОГ-5.07-137/24-(0)"/>
    <s v="07.05.2024"/>
    <s v="Об уточнении границ участка"/>
    <x v="0"/>
  </r>
  <r>
    <x v="74"/>
    <s v="ОГ-5.07-110/24-(0)"/>
    <s v="16.04.2024"/>
    <s v="О внесении изменений в схему размещения рекламных конструкций"/>
    <x v="0"/>
  </r>
  <r>
    <x v="5"/>
    <s v="ОГ-5.07-171/24-(0)"/>
    <s v="05.06.2024"/>
    <s v="О предоставлении земельного участка"/>
    <x v="0"/>
  </r>
  <r>
    <x v="75"/>
    <s v="ОГ-5.07-194/24-(0)"/>
    <s v="24.06.2024"/>
    <s v="О нарушении Трудового Кодекса РФ."/>
    <x v="0"/>
  </r>
  <r>
    <x v="5"/>
    <s v="ОГ-5.07-182/24-(0)"/>
    <s v="17.06.2024"/>
    <s v="Об изменении вида разрешенного использования земельного участка"/>
    <x v="0"/>
  </r>
  <r>
    <x v="15"/>
    <s v="ОГ-5.07-57/24-(1)"/>
    <s v="29.02.2024"/>
    <s v="Об оказании единовременной материальной помощи"/>
    <x v="0"/>
  </r>
  <r>
    <x v="0"/>
    <s v="ОГ-5.07-154/24-(0)"/>
    <s v="23.05.2024"/>
    <s v="О предоставлении жилья"/>
    <x v="0"/>
  </r>
  <r>
    <x v="9"/>
    <s v="ОГ-5.07-141/24-(0)"/>
    <s v="13.05.2024"/>
    <s v="О предоставлении информации по переселению из ветхого жилья"/>
    <x v="0"/>
  </r>
  <r>
    <x v="9"/>
    <s v="ОГ-5.07-221/24-(0)"/>
    <s v="22.07.2024"/>
    <s v="О переселении из ветхого, аварийного жилья"/>
    <x v="0"/>
  </r>
  <r>
    <x v="0"/>
    <s v="ОГ-5.07-58/24-(0)"/>
    <s v="29.02.2024"/>
    <s v="О предоставлении жилья, в связи с пожаром"/>
    <x v="0"/>
  </r>
  <r>
    <x v="5"/>
    <s v="ОГ-5.07-174/24-(0)"/>
    <s v="11.06.2024"/>
    <s v="Об изменении вида разрешенного использования земельного участка"/>
    <x v="0"/>
  </r>
  <r>
    <x v="0"/>
    <s v="ОГ-5.07-132/24-(0)"/>
    <s v="07.05.2024"/>
    <s v="О предоставлении жилья"/>
    <x v="0"/>
  </r>
  <r>
    <x v="8"/>
    <s v="ОГ-5.07-50/24-(1)"/>
    <s v="26.03.2024"/>
    <s v="О предоставлении информации о ветхом жилье"/>
    <x v="0"/>
  </r>
  <r>
    <x v="10"/>
    <s v="ОГ-5.07-72/24-(0)"/>
    <s v="14.03.2024"/>
    <s v="О включении улицы 25 июня на содержание организацией МУП &quot;УОН&quot;"/>
    <x v="0"/>
  </r>
  <r>
    <x v="9"/>
    <s v="ОГ-5.07-85/24-(0)"/>
    <s v="26.03.2024"/>
    <s v="О переселении из ветхого, аварийного жилья"/>
    <x v="0"/>
  </r>
  <r>
    <x v="21"/>
    <s v="ОГ-5.07-155/24-(0)"/>
    <s v="24.05.2024"/>
    <s v="О ремонте дороги"/>
    <x v="0"/>
  </r>
  <r>
    <x v="16"/>
    <s v="ОГ-5.07-152/24-(1)"/>
    <s v="22.05.2024"/>
    <s v="О демонтаж старого опорного столба линии электропередач"/>
    <x v="0"/>
  </r>
  <r>
    <x v="48"/>
    <s v="ОГ-5.07-91/24-(0)"/>
    <s v="29.03.2024"/>
    <s v="1. Об отсутствии асфальтового покрытия на участке дороги. 2. Об отсутствии уличного освещения. 3. Об отсутствии дорожного знака (поворот). 4. О наименовании жилого района"/>
    <x v="0"/>
  </r>
  <r>
    <x v="0"/>
    <s v="ОГ-5.07-150/24-(0)"/>
    <s v="21.05.2024"/>
    <s v="О предоставлении жилья"/>
    <x v="0"/>
  </r>
  <r>
    <x v="8"/>
    <s v="ОГ-5.07-153/24-(0)"/>
    <s v="22.05.2024"/>
    <s v="О подтверждении статуса МКД"/>
    <x v="0"/>
  </r>
  <r>
    <x v="5"/>
    <s v="ОГ-5.07-93/24-(0)"/>
    <s v="01.04.2024"/>
    <s v="О предварительном согласовании предоставления земельного участка"/>
    <x v="0"/>
  </r>
  <r>
    <x v="8"/>
    <s v="ОГ-5.07-77/24-(1)"/>
    <s v="22.03.2024"/>
    <s v="О предоставлении копии постановления администрации"/>
    <x v="0"/>
  </r>
  <r>
    <x v="16"/>
    <s v="ОГ-5.07-231/24-(0)"/>
    <s v="25.07.2024"/>
    <s v="О спиле дерева"/>
    <x v="0"/>
  </r>
  <r>
    <x v="16"/>
    <s v="ОГ-5.07-152/24-(0)"/>
    <s v="22.05.2024"/>
    <s v="Об обустройстве мусорного контейнера"/>
    <x v="0"/>
  </r>
  <r>
    <x v="5"/>
    <s v="ОГ-5.07-302/24-(0)"/>
    <s v="18.09.2024"/>
    <s v="Об изменении вида разрешенного использования земельного участка"/>
    <x v="0"/>
  </r>
  <r>
    <x v="8"/>
    <s v="ОГ-5.07-127/24-(0)"/>
    <s v="03.05.2024"/>
    <s v="О предоставлении документов на приватизацию жилого помещения"/>
    <x v="0"/>
  </r>
  <r>
    <x v="0"/>
    <s v="ОГ-5.07-140/24-(0)"/>
    <s v="08.05.2024"/>
    <s v="О предоставлении жилья"/>
    <x v="0"/>
  </r>
  <r>
    <x v="15"/>
    <s v="ОГ-5.07-281/24-(0)"/>
    <s v="03.09.2024"/>
    <s v="О выдаче справки"/>
    <x v="0"/>
  </r>
  <r>
    <x v="0"/>
    <s v="ОГ-5.07-136/24-(0)"/>
    <s v="07.05.2024"/>
    <s v="О предоставлении жилья"/>
    <x v="0"/>
  </r>
  <r>
    <x v="15"/>
    <s v="ОГ-5.07-255/24-(0)"/>
    <s v="12.08.2024"/>
    <s v="О выдаче справки"/>
    <x v="0"/>
  </r>
  <r>
    <x v="23"/>
    <s v="ОГ-5.07-62/24-(1)"/>
    <s v="28.08.2024"/>
    <s v="О предоставлении жилья в коммерческий найм (в жилищную комиссию))"/>
    <x v="0"/>
  </r>
  <r>
    <x v="46"/>
    <s v="ОГ-5.07-147/24-(0)"/>
    <s v="20.05.2024"/>
    <s v="Об уточнении границ земельного участка"/>
    <x v="0"/>
  </r>
  <r>
    <x v="4"/>
    <s v="ОГ-5.07-68/24-(0)"/>
    <s v="12.03.2024"/>
    <s v="О предварительном согласовании предоставления земельного участка"/>
    <x v="0"/>
  </r>
  <r>
    <x v="76"/>
    <s v="ОГ-5.07-206/24-(0)"/>
    <s v="03.07.2024"/>
    <s v="О возмещении ущерба, нанесенного при проведении работ по реконструкции КНС"/>
    <x v="0"/>
  </r>
  <r>
    <x v="17"/>
    <s v="ОГ-5.07-78/24-(0)"/>
    <s v="25.03.2024"/>
    <s v="О перебоях в электроснабжении"/>
    <x v="0"/>
  </r>
  <r>
    <x v="41"/>
    <s v="ОГ-5.07-262/24-(0)"/>
    <s v="20.08.2024"/>
    <s v="О решении вопроса по обратной тяге"/>
    <x v="0"/>
  </r>
  <r>
    <x v="9"/>
    <s v="ОГ-5.07-14/24-(0)"/>
    <s v="19.01.2024"/>
    <s v="О переселении из ветхого, аварийного жилья"/>
    <x v="0"/>
  </r>
  <r>
    <x v="16"/>
    <s v="ОГ-5.07-303/24-(0)"/>
    <s v="19.09.2024"/>
    <s v="О сильном запахе краски в подъезде и в квартире"/>
    <x v="0"/>
  </r>
  <r>
    <x v="8"/>
    <s v="ОГ-5.07-77/24-(3)"/>
    <s v="22.03.2024"/>
    <s v="О предоставлении постановления администрации"/>
    <x v="0"/>
  </r>
  <r>
    <x v="11"/>
    <s v="ОГ-5.07-207/24-(0)"/>
    <s v="03.07.2024"/>
    <s v="О работе межведомственной комиссии  по оценке жилищного фонда"/>
    <x v="0"/>
  </r>
  <r>
    <x v="9"/>
    <s v="ОГ-5.07-144/24-(0)"/>
    <s v="20.05.2024"/>
    <s v="О предоставлении информации о порядке расселения аварийного жилья"/>
    <x v="0"/>
  </r>
  <r>
    <x v="16"/>
    <s v="ОГ-5.07-220/24-(1)"/>
    <s v="17.09.2024"/>
    <s v="О реконструкции системы вентиляции"/>
    <x v="0"/>
  </r>
  <r>
    <x v="77"/>
    <s v="ОГ-5.07-66/24-(1)"/>
    <s v="26.03.2024"/>
    <s v="О заключении договора найма жилого помещения"/>
    <x v="0"/>
  </r>
  <r>
    <x v="9"/>
    <s v="ОГ-5.07-207/24-(1)"/>
    <s v="16.08.2024"/>
    <s v="О предоставлении составов Межведомственной комиссии и их опубликовании"/>
    <x v="0"/>
  </r>
  <r>
    <x v="78"/>
    <s v="ОГ-5.07-272/24-(0)"/>
    <s v="28.08.2024"/>
    <s v="О замене линий электропередач"/>
    <x v="0"/>
  </r>
  <r>
    <x v="79"/>
    <s v="ОГ-5.07-11/24-(2)"/>
    <s v="02.09.2024"/>
    <s v="О создании комиссии по обследованию квартир"/>
    <x v="0"/>
  </r>
  <r>
    <x v="4"/>
    <s v="ОГ-5.07-254/24-(1)"/>
    <s v="10.09.2024"/>
    <s v="О предварительном согласовании предоставления ЗУ"/>
    <x v="0"/>
  </r>
  <r>
    <x v="80"/>
    <s v="ОГ-5.07-191/24-(0)"/>
    <s v="24.06.2024"/>
    <s v="О подтверждении трудового стажа"/>
    <x v="0"/>
  </r>
  <r>
    <x v="0"/>
    <s v="ОГ-5.07-80/24-(0)"/>
    <s v="26.03.2024"/>
    <s v="О предоставлении жилья"/>
    <x v="0"/>
  </r>
  <r>
    <x v="23"/>
    <s v="ОГ-5.07-286/24-(0)"/>
    <s v="03.09.2024"/>
    <s v="О предоставлении жилья по коммерческому найму"/>
    <x v="0"/>
  </r>
  <r>
    <x v="4"/>
    <s v="ОГ-5.07-260/24-(0)"/>
    <s v="13.08.2024"/>
    <s v="О предварительном согласовании предоставления ЗУ"/>
    <x v="0"/>
  </r>
  <r>
    <x v="81"/>
    <s v="ОГ-5.07-189/24-(0)"/>
    <s v="21.06.2024"/>
    <s v="О передаче в собственность жилого помещения"/>
    <x v="0"/>
  </r>
  <r>
    <x v="9"/>
    <s v="ОГ-5.07-65/24-(0)"/>
    <s v="07.03.2024"/>
    <s v="О включении дома в список ветхого и аварийного жилья для переселение"/>
    <x v="0"/>
  </r>
  <r>
    <x v="23"/>
    <s v="ОГ-5.07-187/24-(0)"/>
    <s v="20.06.2024"/>
    <s v="О предоставлении жилья и зачисления ребенка в школу, КМНС"/>
    <x v="0"/>
  </r>
  <r>
    <x v="0"/>
    <s v="ОГ-5.07-125/24-(1)"/>
    <s v="26.07.2024"/>
    <s v="Об обеспечении жильем"/>
    <x v="0"/>
  </r>
  <r>
    <x v="16"/>
    <s v="ОГ-5.07-26/24-(3)"/>
    <s v="20.08.2024"/>
    <s v="О реконструкции системы вентиляции"/>
    <x v="0"/>
  </r>
  <r>
    <x v="23"/>
    <s v="ОГ-5.07-23/24-(0)"/>
    <s v="30.01.2024"/>
    <s v="О предоставлении жилья брату, находящемуся в зоне СВО (Авларик Валерий Валерьевич)"/>
    <x v="0"/>
  </r>
  <r>
    <x v="0"/>
    <s v="ОГ-5.07-135/24-(0)"/>
    <s v="07.05.2024"/>
    <s v="О предоставлении жилья многодетной семье"/>
    <x v="0"/>
  </r>
  <r>
    <x v="5"/>
    <s v="ОГ-5.07-175/24-(0)"/>
    <s v="11.06.2024"/>
    <s v="Об изменении вида разрешенного использования земельного участка"/>
    <x v="0"/>
  </r>
  <r>
    <x v="5"/>
    <s v="ОГ-5.07-89/24-(0)"/>
    <s v="28.03.2024"/>
    <s v="О предоставлении земельного участка"/>
    <x v="0"/>
  </r>
  <r>
    <x v="82"/>
    <s v="ОГ-5.07-173/24-(0)"/>
    <s v="10.06.2024"/>
    <s v="Об установке приборов учета воды"/>
    <x v="0"/>
  </r>
  <r>
    <x v="32"/>
    <s v="ОГ-5.07-157/24-(0)"/>
    <s v="03.06.2024"/>
    <s v="О предоставлении жилого помещения в связи с пожаром"/>
    <x v="0"/>
  </r>
  <r>
    <x v="13"/>
    <s v="ОГ-5.07-195/24-(0)"/>
    <s v="24.06.2024"/>
    <s v="Жилищный вопрос"/>
    <x v="0"/>
  </r>
  <r>
    <x v="45"/>
    <s v="ОГ-5.07-88/24-(0)"/>
    <s v="27.03.2024"/>
    <s v="Об устранении ямы внутри остановочного павильона"/>
    <x v="0"/>
  </r>
  <r>
    <x v="59"/>
    <s v="ОГ-5.07-278/24-(0)"/>
    <s v="03.09.2024"/>
    <s v="О выплате задолженности по заработной плате"/>
    <x v="0"/>
  </r>
  <r>
    <x v="61"/>
    <s v="ОГ-5.07-223/24-(0)"/>
    <s v="22.07.2024"/>
    <s v="О передаче в собственность ЗУ по дальневосточному гектару"/>
    <x v="0"/>
  </r>
  <r>
    <x v="14"/>
    <s v="ОГ-5.07-108/24-(0)"/>
    <s v="16.04.2024"/>
    <s v="О жалобах на соседей"/>
    <x v="0"/>
  </r>
  <r>
    <x v="9"/>
    <s v="ОГ-5.07-32/24-(0)"/>
    <s v="05.02.2024"/>
    <s v="Об обеспечении безопасности проживающих в расселенном доме"/>
    <x v="0"/>
  </r>
  <r>
    <x v="21"/>
    <s v="ОГ-5.07-91/24-(1)"/>
    <s v="11.04.2024"/>
    <s v="Об отсутствии дренажных труб для отвода воды на проезжей части дороги"/>
    <x v="0"/>
  </r>
  <r>
    <x v="9"/>
    <s v="ОГ-5.07-211/24-(0)"/>
    <s v="09.07.2024"/>
    <s v="1. О переселении с с. Катангли Мохова Николая Ивановича (с. Катангли, ул. Озерная, д. 1); 2. О допущении ошибки в фамилии на мемориальной доске памятника «Воинам - землякам»"/>
    <x v="0"/>
  </r>
  <r>
    <x v="83"/>
    <s v="ОГ-5.07-244/24-(0)"/>
    <s v="06.08.2024"/>
    <s v="О социальных выплатах"/>
    <x v="0"/>
  </r>
  <r>
    <x v="16"/>
    <s v="ОГ-5.07-79/24-(0)"/>
    <s v="26.03.2024"/>
    <s v="О реконструкции системы вентиляции"/>
    <x v="0"/>
  </r>
  <r>
    <x v="9"/>
    <s v="ОГ-5.07-8/24-(1)"/>
    <s v="31.01.2024"/>
    <s v="О переселении из ветхого, аварийного жилья"/>
    <x v="0"/>
  </r>
  <r>
    <x v="8"/>
    <s v="ОГ-5.07-49/24-(1)"/>
    <s v="26.03.2024"/>
    <s v="О предоставлении информации о ветхом жилье"/>
    <x v="0"/>
  </r>
  <r>
    <x v="12"/>
    <s v="ОГ-5.07-246/24-(0)"/>
    <s v="06.08.2024"/>
    <s v="О протечке потолка в жилом помещении"/>
    <x v="0"/>
  </r>
  <r>
    <x v="63"/>
    <s v="ОГ-5.07-215/24-(0)"/>
    <s v="11.07.2024"/>
    <s v="Об освобождении обочины дороги от кустарников"/>
    <x v="0"/>
  </r>
  <r>
    <x v="4"/>
    <s v="ОГ-5.07-63/24-(0)"/>
    <s v="04.03.2024"/>
    <s v="О предварительном согласовании предоставления ЗУ для ИЖС"/>
    <x v="0"/>
  </r>
  <r>
    <x v="9"/>
    <s v="ОГ-5.07-62/24-(0)"/>
    <s v="01.03.2024"/>
    <s v="О переселении в освободившуюся квартиру 2"/>
    <x v="0"/>
  </r>
  <r>
    <x v="9"/>
    <s v="ОГ-5.07-219/24-(0)"/>
    <s v="18.07.2024"/>
    <s v="О переселении из ветхого, аварийного жилья"/>
    <x v="0"/>
  </r>
  <r>
    <x v="23"/>
    <s v="ОГ-5.07-112/24-(0)"/>
    <s v="16.04.2024"/>
    <s v="О предоставлении жилплощади по соц. найму"/>
    <x v="0"/>
  </r>
  <r>
    <x v="0"/>
    <s v="ОГ-5.07-158/24-(0)"/>
    <s v="03.06.2024"/>
    <s v="О предоставлении квартиры"/>
    <x v="0"/>
  </r>
  <r>
    <x v="0"/>
    <s v="ОГ-5.07-55/24-(0)"/>
    <s v="26.02.2024"/>
    <s v="О предоставлении жилья"/>
    <x v="0"/>
  </r>
  <r>
    <x v="9"/>
    <s v="ОГ-5.07-228/24-(0)"/>
    <s v="23.07.2024"/>
    <s v="О переселении из ветхого, аварийного жилья"/>
    <x v="0"/>
  </r>
  <r>
    <x v="61"/>
    <s v="ОГ-5.07-298/24-(0)"/>
    <s v="17.09.2024"/>
    <s v="О предоставлении земельного участка по дальневосточному гектару"/>
    <x v="0"/>
  </r>
  <r>
    <x v="84"/>
    <s v="ОГ-5.07-26/24-(0)"/>
    <s v="30.01.2024"/>
    <s v="О реконструкции системы вентиляции"/>
    <x v="0"/>
  </r>
  <r>
    <x v="6"/>
    <s v="ОГ-5.07-26/24-(1)"/>
    <s v="30.01.2024"/>
    <s v="О плохой работе вентиляции"/>
    <x v="0"/>
  </r>
  <r>
    <x v="0"/>
    <s v="ОГ-5.07-176/24-(0)"/>
    <s v="13.06.2024"/>
    <s v="О внеочередном предоставлении жилья"/>
    <x v="0"/>
  </r>
  <r>
    <x v="16"/>
    <s v="ОГ-5.07-236/24-(0)"/>
    <s v="26.07.2024"/>
    <s v="О ремонте коридора"/>
    <x v="0"/>
  </r>
  <r>
    <x v="12"/>
    <s v="ОГ-5.07-124/24-(0)"/>
    <s v="26.04.2024"/>
    <s v="О ремонте угла дома многоквартирного дома"/>
    <x v="0"/>
  </r>
  <r>
    <x v="85"/>
    <s v="ОГ-5.07-217/24-(0)"/>
    <s v="17.07.2024"/>
    <s v="Об освобождении земель общего пользования"/>
    <x v="0"/>
  </r>
  <r>
    <x v="15"/>
    <s v="ОГ-5.07-277/24-(0)"/>
    <s v="02.09.2024"/>
    <s v="О выдаче справки, подтверждающей проживание в МО"/>
    <x v="0"/>
  </r>
  <r>
    <x v="0"/>
    <s v="ОГ-5.07-45/24-(0)"/>
    <s v="13.02.2024"/>
    <s v="О предоставлении жилья"/>
    <x v="0"/>
  </r>
  <r>
    <x v="9"/>
    <s v="ОГ-5.07-47/24-(0)"/>
    <s v="13.02.2024"/>
    <s v="О переселении из ветхого, аварийного жилья"/>
    <x v="0"/>
  </r>
  <r>
    <x v="17"/>
    <s v="ОГ-5.07-94/24-(0)"/>
    <s v="03.04.2024"/>
    <s v="Об аварийности опоры линии электропередач"/>
    <x v="0"/>
  </r>
  <r>
    <x v="11"/>
    <s v="ОГ-5.07-186/24-(0)"/>
    <s v="20.06.2024"/>
    <s v="О сносе дома"/>
    <x v="0"/>
  </r>
  <r>
    <x v="86"/>
    <m/>
    <m/>
    <m/>
    <x v="1"/>
  </r>
  <r>
    <x v="86"/>
    <m/>
    <m/>
    <m/>
    <x v="1"/>
  </r>
  <r>
    <x v="86"/>
    <m/>
    <m/>
    <m/>
    <x v="1"/>
  </r>
  <r>
    <x v="86"/>
    <m/>
    <m/>
    <m/>
    <x v="1"/>
  </r>
  <r>
    <x v="86"/>
    <m/>
    <m/>
    <m/>
    <x v="1"/>
  </r>
  <r>
    <x v="86"/>
    <m/>
    <m/>
    <m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2" cacheId="4" applyNumberFormats="0" applyBorderFormats="0" applyFontFormats="0" applyPatternFormats="0" applyAlignmentFormats="0" applyWidthHeightFormats="1" dataCaption="Значения" updatedVersion="5" minRefreshableVersion="3" useAutoFormatting="1" itemPrintTitles="1" createdVersion="4" indent="0" outline="1" outlineData="1" multipleFieldFilters="0" rowHeaderCaption="Тематика" colHeaderCaption="">
  <location ref="B6:E95" firstHeaderRow="1" firstDataRow="2" firstDataCol="1"/>
  <pivotFields count="5">
    <pivotField axis="axisRow" showAll="0" sortType="ascending">
      <items count="154">
        <item m="1" x="90"/>
        <item x="28"/>
        <item x="39"/>
        <item m="1" x="106"/>
        <item x="85"/>
        <item x="38"/>
        <item x="63"/>
        <item x="7"/>
        <item m="1" x="140"/>
        <item x="0"/>
        <item m="1" x="142"/>
        <item m="1" x="122"/>
        <item x="27"/>
        <item x="4"/>
        <item x="14"/>
        <item m="1" x="119"/>
        <item x="52"/>
        <item m="1" x="139"/>
        <item x="49"/>
        <item m="1" x="151"/>
        <item m="1" x="99"/>
        <item m="1" x="136"/>
        <item x="58"/>
        <item m="1" x="145"/>
        <item m="1" x="111"/>
        <item x="46"/>
        <item x="53"/>
        <item m="1" x="93"/>
        <item x="73"/>
        <item m="1" x="110"/>
        <item x="65"/>
        <item m="1" x="125"/>
        <item m="1" x="135"/>
        <item x="42"/>
        <item m="1" x="143"/>
        <item m="1" x="102"/>
        <item m="1" x="104"/>
        <item x="13"/>
        <item x="79"/>
        <item x="10"/>
        <item x="22"/>
        <item m="1" x="141"/>
        <item x="54"/>
        <item x="67"/>
        <item m="1" x="133"/>
        <item m="1" x="124"/>
        <item x="66"/>
        <item m="1" x="97"/>
        <item x="62"/>
        <item m="1" x="103"/>
        <item x="59"/>
        <item x="8"/>
        <item x="12"/>
        <item x="57"/>
        <item x="68"/>
        <item x="23"/>
        <item m="1" x="127"/>
        <item x="78"/>
        <item x="48"/>
        <item m="1" x="95"/>
        <item m="1" x="116"/>
        <item m="1" x="113"/>
        <item m="1" x="114"/>
        <item m="1" x="89"/>
        <item m="1" x="118"/>
        <item m="1" x="100"/>
        <item m="1" x="94"/>
        <item m="1" x="92"/>
        <item m="1" x="117"/>
        <item m="1" x="150"/>
        <item m="1" x="115"/>
        <item x="19"/>
        <item x="47"/>
        <item m="1" x="123"/>
        <item x="24"/>
        <item x="43"/>
        <item m="1" x="134"/>
        <item m="1" x="105"/>
        <item m="1" x="108"/>
        <item m="1" x="88"/>
        <item x="44"/>
        <item x="5"/>
        <item x="70"/>
        <item x="15"/>
        <item x="11"/>
        <item m="1" x="87"/>
        <item m="1" x="131"/>
        <item x="71"/>
        <item m="1" x="107"/>
        <item m="1" x="144"/>
        <item x="72"/>
        <item x="36"/>
        <item x="2"/>
        <item x="35"/>
        <item x="30"/>
        <item x="26"/>
        <item x="17"/>
        <item m="1" x="120"/>
        <item x="9"/>
        <item x="20"/>
        <item x="61"/>
        <item m="1" x="109"/>
        <item m="1" x="130"/>
        <item x="80"/>
        <item m="1" x="101"/>
        <item x="84"/>
        <item m="1" x="146"/>
        <item x="77"/>
        <item x="55"/>
        <item x="3"/>
        <item m="1" x="91"/>
        <item x="50"/>
        <item m="1" x="129"/>
        <item x="82"/>
        <item x="29"/>
        <item m="1" x="147"/>
        <item x="40"/>
        <item m="1" x="121"/>
        <item m="1" x="128"/>
        <item m="1" x="98"/>
        <item m="1" x="137"/>
        <item x="18"/>
        <item m="1" x="149"/>
        <item x="74"/>
        <item x="51"/>
        <item x="64"/>
        <item x="81"/>
        <item x="41"/>
        <item x="16"/>
        <item x="32"/>
        <item x="60"/>
        <item x="33"/>
        <item x="83"/>
        <item m="1" x="96"/>
        <item x="31"/>
        <item x="76"/>
        <item x="21"/>
        <item m="1" x="132"/>
        <item m="1" x="112"/>
        <item x="37"/>
        <item m="1" x="148"/>
        <item x="45"/>
        <item x="69"/>
        <item m="1" x="126"/>
        <item x="75"/>
        <item x="34"/>
        <item x="56"/>
        <item m="1" x="152"/>
        <item x="25"/>
        <item x="6"/>
        <item m="1" x="138"/>
        <item x="1"/>
        <item x="86"/>
        <item t="default"/>
      </items>
    </pivotField>
    <pivotField showAll="0" defaultSubtotal="0"/>
    <pivotField showAll="0" defaultSubtotal="0"/>
    <pivotField showAll="0" defaultSubtotal="0"/>
    <pivotField axis="axisCol" dataField="1" showAll="0" sortType="ascending" defaultSubtotal="0">
      <items count="4">
        <item m="1" x="2"/>
        <item m="1" x="3"/>
        <item x="0"/>
        <item x="1"/>
      </items>
    </pivotField>
  </pivotFields>
  <rowFields count="1">
    <field x="0"/>
  </rowFields>
  <rowItems count="88">
    <i>
      <x v="1"/>
    </i>
    <i>
      <x v="2"/>
    </i>
    <i>
      <x v="4"/>
    </i>
    <i>
      <x v="5"/>
    </i>
    <i>
      <x v="6"/>
    </i>
    <i>
      <x v="7"/>
    </i>
    <i>
      <x v="9"/>
    </i>
    <i>
      <x v="12"/>
    </i>
    <i>
      <x v="13"/>
    </i>
    <i>
      <x v="14"/>
    </i>
    <i>
      <x v="16"/>
    </i>
    <i>
      <x v="18"/>
    </i>
    <i>
      <x v="22"/>
    </i>
    <i>
      <x v="25"/>
    </i>
    <i>
      <x v="26"/>
    </i>
    <i>
      <x v="28"/>
    </i>
    <i>
      <x v="30"/>
    </i>
    <i>
      <x v="33"/>
    </i>
    <i>
      <x v="37"/>
    </i>
    <i>
      <x v="38"/>
    </i>
    <i>
      <x v="39"/>
    </i>
    <i>
      <x v="40"/>
    </i>
    <i>
      <x v="42"/>
    </i>
    <i>
      <x v="43"/>
    </i>
    <i>
      <x v="46"/>
    </i>
    <i>
      <x v="48"/>
    </i>
    <i>
      <x v="50"/>
    </i>
    <i>
      <x v="51"/>
    </i>
    <i>
      <x v="52"/>
    </i>
    <i>
      <x v="53"/>
    </i>
    <i>
      <x v="54"/>
    </i>
    <i>
      <x v="55"/>
    </i>
    <i>
      <x v="57"/>
    </i>
    <i>
      <x v="58"/>
    </i>
    <i>
      <x v="71"/>
    </i>
    <i>
      <x v="72"/>
    </i>
    <i>
      <x v="74"/>
    </i>
    <i>
      <x v="75"/>
    </i>
    <i>
      <x v="80"/>
    </i>
    <i>
      <x v="81"/>
    </i>
    <i>
      <x v="82"/>
    </i>
    <i>
      <x v="83"/>
    </i>
    <i>
      <x v="84"/>
    </i>
    <i>
      <x v="87"/>
    </i>
    <i>
      <x v="90"/>
    </i>
    <i>
      <x v="91"/>
    </i>
    <i>
      <x v="92"/>
    </i>
    <i>
      <x v="93"/>
    </i>
    <i>
      <x v="94"/>
    </i>
    <i>
      <x v="95"/>
    </i>
    <i>
      <x v="96"/>
    </i>
    <i>
      <x v="98"/>
    </i>
    <i>
      <x v="99"/>
    </i>
    <i>
      <x v="100"/>
    </i>
    <i>
      <x v="103"/>
    </i>
    <i>
      <x v="105"/>
    </i>
    <i>
      <x v="107"/>
    </i>
    <i>
      <x v="108"/>
    </i>
    <i>
      <x v="109"/>
    </i>
    <i>
      <x v="111"/>
    </i>
    <i>
      <x v="113"/>
    </i>
    <i>
      <x v="114"/>
    </i>
    <i>
      <x v="116"/>
    </i>
    <i>
      <x v="121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4"/>
    </i>
    <i>
      <x v="135"/>
    </i>
    <i>
      <x v="136"/>
    </i>
    <i>
      <x v="139"/>
    </i>
    <i>
      <x v="141"/>
    </i>
    <i>
      <x v="142"/>
    </i>
    <i>
      <x v="144"/>
    </i>
    <i>
      <x v="145"/>
    </i>
    <i>
      <x v="146"/>
    </i>
    <i>
      <x v="148"/>
    </i>
    <i>
      <x v="149"/>
    </i>
    <i>
      <x v="151"/>
    </i>
    <i>
      <x v="152"/>
    </i>
    <i t="grand">
      <x/>
    </i>
  </rowItems>
  <colFields count="1">
    <field x="4"/>
  </colFields>
  <colItems count="3">
    <i>
      <x v="2"/>
    </i>
    <i>
      <x v="3"/>
    </i>
    <i t="grand">
      <x/>
    </i>
  </colItems>
  <dataFields count="1">
    <dataField name=" " fld="4" subtotal="count" baseField="0" baseItem="0"/>
  </dataFields>
  <formats count="25">
    <format dxfId="55">
      <pivotArea collapsedLevelsAreSubtotals="1" fieldPosition="0">
        <references count="2">
          <reference field="0" count="0"/>
          <reference field="4" count="1" selected="0">
            <x v="3"/>
          </reference>
        </references>
      </pivotArea>
    </format>
    <format dxfId="54">
      <pivotArea collapsedLevelsAreSubtotals="1" fieldPosition="0">
        <references count="2">
          <reference field="0" count="0"/>
          <reference field="4" count="1" selected="0">
            <x v="3"/>
          </reference>
        </references>
      </pivotArea>
    </format>
    <format dxfId="53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52">
      <pivotArea grandRow="1" grandCol="1" outline="0" collapsedLevelsAreSubtotals="1" fieldPosition="0"/>
    </format>
    <format dxfId="51">
      <pivotArea grandRow="1" grandCol="1" outline="0" collapsedLevelsAreSubtotals="1" fieldPosition="0"/>
    </format>
    <format dxfId="50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49">
      <pivotArea dataOnly="0" labelOnly="1" fieldPosition="0">
        <references count="1">
          <reference field="0" count="0"/>
        </references>
      </pivotArea>
    </format>
    <format dxfId="48">
      <pivotArea dataOnly="0" labelOnly="1" grandRow="1" outline="0" fieldPosition="0"/>
    </format>
    <format dxfId="47">
      <pivotArea outline="0" collapsedLevelsAreSubtotals="1" fieldPosition="0">
        <references count="1">
          <reference field="4" count="0" selected="0"/>
        </references>
      </pivotArea>
    </format>
    <format dxfId="46">
      <pivotArea dataOnly="0" labelOnly="1" fieldPosition="0">
        <references count="1">
          <reference field="0" count="0"/>
        </references>
      </pivotArea>
    </format>
    <format dxfId="45">
      <pivotArea outline="0" collapsedLevelsAreSubtotals="1" fieldPosition="0"/>
    </format>
    <format dxfId="44">
      <pivotArea field="0" type="button" dataOnly="0" labelOnly="1" outline="0" axis="axisRow" fieldPosition="0"/>
    </format>
    <format dxfId="43">
      <pivotArea dataOnly="0" labelOnly="1" fieldPosition="0">
        <references count="1">
          <reference field="0" count="0"/>
        </references>
      </pivotArea>
    </format>
    <format dxfId="42">
      <pivotArea dataOnly="0" labelOnly="1" grandRow="1" outline="0" fieldPosition="0"/>
    </format>
    <format dxfId="41">
      <pivotArea dataOnly="0" labelOnly="1" fieldPosition="0">
        <references count="1">
          <reference field="4" count="0"/>
        </references>
      </pivotArea>
    </format>
    <format dxfId="40">
      <pivotArea dataOnly="0" labelOnly="1" grandCol="1" outline="0" fieldPosition="0"/>
    </format>
    <format dxfId="39">
      <pivotArea type="all" dataOnly="0" outline="0" fieldPosition="0"/>
    </format>
    <format dxfId="38">
      <pivotArea field="0" grandCol="1" collapsedLevelsAreSubtotals="1" axis="axisRow" fieldPosition="0">
        <references count="1">
          <reference field="0" count="0"/>
        </references>
      </pivotArea>
    </format>
    <format dxfId="37">
      <pivotArea type="all" dataOnly="0" outline="0" fieldPosition="0"/>
    </format>
    <format dxfId="36">
      <pivotArea type="all" dataOnly="0" outline="0" fieldPosition="0"/>
    </format>
    <format dxfId="35">
      <pivotArea type="all" dataOnly="0" outline="0" fieldPosition="0"/>
    </format>
    <format dxfId="34">
      <pivotArea outline="0" collapsedLevelsAreSubtotals="1" fieldPosition="0"/>
    </format>
    <format dxfId="33">
      <pivotArea dataOnly="0" labelOnly="1" fieldPosition="0">
        <references count="1">
          <reference field="0" count="0"/>
        </references>
      </pivotArea>
    </format>
    <format dxfId="32">
      <pivotArea dataOnly="0" labelOnly="1" grandRow="1" outline="0" fieldPosition="0"/>
    </format>
    <format dxfId="31">
      <pivotArea dataOnly="0" labelOnly="1" fieldPosition="0">
        <references count="1">
          <reference field="0" count="0"/>
        </references>
      </pivotArea>
    </format>
  </formats>
  <pivotTableStyleInfo name="PivotStyleLight16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Таблица1" displayName="Таблица1" ref="A1:D383" totalsRowShown="0" headerRowDxfId="1" dataDxfId="0">
  <autoFilter ref="A1:D383"/>
  <tableColumns count="4">
    <tableColumn id="1" name="Тематика" dataDxfId="5"/>
    <tableColumn id="2" name="Рег №" dataDxfId="4"/>
    <tableColumn id="3" name="Дата рег" dataDxfId="3"/>
    <tableColumn id="4" name="Заголовок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7"/>
  <sheetViews>
    <sheetView tabSelected="1" workbookViewId="0">
      <selection activeCell="F8" sqref="F8"/>
    </sheetView>
  </sheetViews>
  <sheetFormatPr defaultRowHeight="15" x14ac:dyDescent="0.25"/>
  <cols>
    <col min="1" max="1" width="48.28515625" style="14" customWidth="1"/>
    <col min="2" max="2" width="17.5703125" style="14" bestFit="1" customWidth="1"/>
    <col min="3" max="3" width="11" style="14" bestFit="1" customWidth="1"/>
    <col min="4" max="4" width="48.28515625" style="14" customWidth="1"/>
  </cols>
  <sheetData>
    <row r="1" spans="1:4" x14ac:dyDescent="0.25">
      <c r="A1" s="14" t="s">
        <v>6</v>
      </c>
      <c r="B1" s="14" t="s">
        <v>14</v>
      </c>
      <c r="C1" s="14" t="s">
        <v>13</v>
      </c>
      <c r="D1" s="14" t="s">
        <v>15</v>
      </c>
    </row>
    <row r="2" spans="1:4" ht="30" x14ac:dyDescent="0.25">
      <c r="A2" s="14" t="s">
        <v>187</v>
      </c>
      <c r="B2" s="14" t="s">
        <v>188</v>
      </c>
      <c r="C2" s="14" t="s">
        <v>189</v>
      </c>
      <c r="D2" s="14" t="s">
        <v>134</v>
      </c>
    </row>
    <row r="3" spans="1:4" ht="30" x14ac:dyDescent="0.25">
      <c r="A3" s="14" t="s">
        <v>187</v>
      </c>
      <c r="B3" s="14" t="s">
        <v>599</v>
      </c>
      <c r="C3" s="14" t="s">
        <v>586</v>
      </c>
      <c r="D3" s="14" t="s">
        <v>134</v>
      </c>
    </row>
    <row r="4" spans="1:4" ht="30" x14ac:dyDescent="0.25">
      <c r="A4" s="14" t="s">
        <v>187</v>
      </c>
      <c r="B4" s="14" t="s">
        <v>660</v>
      </c>
      <c r="C4" s="14" t="s">
        <v>185</v>
      </c>
      <c r="D4" s="14" t="s">
        <v>134</v>
      </c>
    </row>
    <row r="5" spans="1:4" x14ac:dyDescent="0.25">
      <c r="A5" s="14" t="s">
        <v>255</v>
      </c>
      <c r="B5" s="14" t="s">
        <v>256</v>
      </c>
      <c r="C5" s="14" t="s">
        <v>257</v>
      </c>
      <c r="D5" s="14" t="s">
        <v>23</v>
      </c>
    </row>
    <row r="6" spans="1:4" ht="30" x14ac:dyDescent="0.25">
      <c r="A6" s="14" t="s">
        <v>856</v>
      </c>
      <c r="B6" s="14" t="s">
        <v>857</v>
      </c>
      <c r="C6" s="14" t="s">
        <v>552</v>
      </c>
      <c r="D6" s="14" t="s">
        <v>858</v>
      </c>
    </row>
    <row r="7" spans="1:4" ht="30" x14ac:dyDescent="0.25">
      <c r="A7" s="14" t="s">
        <v>250</v>
      </c>
      <c r="B7" s="14" t="s">
        <v>251</v>
      </c>
      <c r="C7" s="14" t="s">
        <v>244</v>
      </c>
      <c r="D7" s="14" t="s">
        <v>252</v>
      </c>
    </row>
    <row r="8" spans="1:4" ht="30" x14ac:dyDescent="0.25">
      <c r="A8" s="14" t="s">
        <v>250</v>
      </c>
      <c r="B8" s="14" t="s">
        <v>433</v>
      </c>
      <c r="C8" s="14" t="s">
        <v>212</v>
      </c>
      <c r="D8" s="14" t="s">
        <v>434</v>
      </c>
    </row>
    <row r="9" spans="1:4" ht="30" x14ac:dyDescent="0.25">
      <c r="A9" s="14" t="s">
        <v>250</v>
      </c>
      <c r="B9" s="14" t="s">
        <v>453</v>
      </c>
      <c r="C9" s="14" t="s">
        <v>185</v>
      </c>
      <c r="D9" s="14" t="s">
        <v>454</v>
      </c>
    </row>
    <row r="10" spans="1:4" ht="30" x14ac:dyDescent="0.25">
      <c r="A10" s="14" t="s">
        <v>250</v>
      </c>
      <c r="B10" s="14" t="s">
        <v>653</v>
      </c>
      <c r="C10" s="14" t="s">
        <v>118</v>
      </c>
      <c r="D10" s="14" t="s">
        <v>654</v>
      </c>
    </row>
    <row r="11" spans="1:4" ht="30" x14ac:dyDescent="0.25">
      <c r="A11" s="14" t="s">
        <v>491</v>
      </c>
      <c r="B11" s="14" t="s">
        <v>492</v>
      </c>
      <c r="C11" s="14" t="s">
        <v>93</v>
      </c>
      <c r="D11" s="14" t="s">
        <v>493</v>
      </c>
    </row>
    <row r="12" spans="1:4" ht="30" x14ac:dyDescent="0.25">
      <c r="A12" s="14" t="s">
        <v>491</v>
      </c>
      <c r="B12" s="14" t="s">
        <v>828</v>
      </c>
      <c r="C12" s="14" t="s">
        <v>421</v>
      </c>
      <c r="D12" s="14" t="s">
        <v>829</v>
      </c>
    </row>
    <row r="13" spans="1:4" x14ac:dyDescent="0.25">
      <c r="A13" s="14" t="s">
        <v>50</v>
      </c>
      <c r="B13" s="14" t="s">
        <v>51</v>
      </c>
      <c r="C13" s="14" t="s">
        <v>52</v>
      </c>
      <c r="D13" s="14" t="s">
        <v>53</v>
      </c>
    </row>
    <row r="14" spans="1:4" ht="30" x14ac:dyDescent="0.25">
      <c r="A14" s="14" t="s">
        <v>20</v>
      </c>
      <c r="B14" s="14" t="s">
        <v>21</v>
      </c>
      <c r="C14" s="14" t="s">
        <v>22</v>
      </c>
      <c r="D14" s="14" t="s">
        <v>23</v>
      </c>
    </row>
    <row r="15" spans="1:4" ht="30" x14ac:dyDescent="0.25">
      <c r="A15" s="14" t="s">
        <v>20</v>
      </c>
      <c r="B15" s="14" t="s">
        <v>36</v>
      </c>
      <c r="C15" s="14" t="s">
        <v>37</v>
      </c>
      <c r="D15" s="14" t="s">
        <v>23</v>
      </c>
    </row>
    <row r="16" spans="1:4" ht="30" x14ac:dyDescent="0.25">
      <c r="A16" s="14" t="s">
        <v>20</v>
      </c>
      <c r="B16" s="14" t="s">
        <v>137</v>
      </c>
      <c r="C16" s="14" t="s">
        <v>138</v>
      </c>
      <c r="D16" s="14" t="s">
        <v>139</v>
      </c>
    </row>
    <row r="17" spans="1:4" ht="30" x14ac:dyDescent="0.25">
      <c r="A17" s="14" t="s">
        <v>20</v>
      </c>
      <c r="B17" s="14" t="s">
        <v>140</v>
      </c>
      <c r="C17" s="14" t="s">
        <v>141</v>
      </c>
      <c r="D17" s="14" t="s">
        <v>23</v>
      </c>
    </row>
    <row r="18" spans="1:4" ht="30" x14ac:dyDescent="0.25">
      <c r="A18" s="14" t="s">
        <v>20</v>
      </c>
      <c r="B18" s="14" t="s">
        <v>181</v>
      </c>
      <c r="C18" s="14" t="s">
        <v>97</v>
      </c>
      <c r="D18" s="14" t="s">
        <v>23</v>
      </c>
    </row>
    <row r="19" spans="1:4" ht="30" x14ac:dyDescent="0.25">
      <c r="A19" s="14" t="s">
        <v>20</v>
      </c>
      <c r="B19" s="14" t="s">
        <v>197</v>
      </c>
      <c r="C19" s="14" t="s">
        <v>198</v>
      </c>
      <c r="D19" s="14" t="s">
        <v>199</v>
      </c>
    </row>
    <row r="20" spans="1:4" ht="30" x14ac:dyDescent="0.25">
      <c r="A20" s="14" t="s">
        <v>20</v>
      </c>
      <c r="B20" s="14" t="s">
        <v>241</v>
      </c>
      <c r="C20" s="14" t="s">
        <v>40</v>
      </c>
      <c r="D20" s="14" t="s">
        <v>23</v>
      </c>
    </row>
    <row r="21" spans="1:4" ht="30" x14ac:dyDescent="0.25">
      <c r="A21" s="14" t="s">
        <v>20</v>
      </c>
      <c r="B21" s="14" t="s">
        <v>258</v>
      </c>
      <c r="C21" s="14" t="s">
        <v>176</v>
      </c>
      <c r="D21" s="14" t="s">
        <v>23</v>
      </c>
    </row>
    <row r="22" spans="1:4" ht="75" x14ac:dyDescent="0.25">
      <c r="A22" s="14" t="s">
        <v>20</v>
      </c>
      <c r="B22" s="14" t="s">
        <v>287</v>
      </c>
      <c r="C22" s="14" t="s">
        <v>288</v>
      </c>
      <c r="D22" s="14" t="s">
        <v>289</v>
      </c>
    </row>
    <row r="23" spans="1:4" ht="30" x14ac:dyDescent="0.25">
      <c r="A23" s="14" t="s">
        <v>20</v>
      </c>
      <c r="B23" s="14" t="s">
        <v>320</v>
      </c>
      <c r="C23" s="14" t="s">
        <v>167</v>
      </c>
      <c r="D23" s="14" t="s">
        <v>23</v>
      </c>
    </row>
    <row r="24" spans="1:4" ht="30" x14ac:dyDescent="0.25">
      <c r="A24" s="14" t="s">
        <v>20</v>
      </c>
      <c r="B24" s="14" t="s">
        <v>332</v>
      </c>
      <c r="C24" s="14" t="s">
        <v>108</v>
      </c>
      <c r="D24" s="14" t="s">
        <v>23</v>
      </c>
    </row>
    <row r="25" spans="1:4" ht="30" x14ac:dyDescent="0.25">
      <c r="A25" s="14" t="s">
        <v>20</v>
      </c>
      <c r="B25" s="14" t="s">
        <v>388</v>
      </c>
      <c r="C25" s="14" t="s">
        <v>176</v>
      </c>
      <c r="D25" s="14" t="s">
        <v>23</v>
      </c>
    </row>
    <row r="26" spans="1:4" ht="30" x14ac:dyDescent="0.25">
      <c r="A26" s="14" t="s">
        <v>20</v>
      </c>
      <c r="B26" s="14" t="s">
        <v>420</v>
      </c>
      <c r="C26" s="14" t="s">
        <v>421</v>
      </c>
      <c r="D26" s="14" t="s">
        <v>422</v>
      </c>
    </row>
    <row r="27" spans="1:4" ht="30" x14ac:dyDescent="0.25">
      <c r="A27" s="14" t="s">
        <v>20</v>
      </c>
      <c r="B27" s="14" t="s">
        <v>461</v>
      </c>
      <c r="C27" s="14" t="s">
        <v>22</v>
      </c>
      <c r="D27" s="14" t="s">
        <v>23</v>
      </c>
    </row>
    <row r="28" spans="1:4" ht="30" x14ac:dyDescent="0.25">
      <c r="A28" s="14" t="s">
        <v>20</v>
      </c>
      <c r="B28" s="14" t="s">
        <v>462</v>
      </c>
      <c r="C28" s="14" t="s">
        <v>141</v>
      </c>
      <c r="D28" s="14" t="s">
        <v>23</v>
      </c>
    </row>
    <row r="29" spans="1:4" ht="30" x14ac:dyDescent="0.25">
      <c r="A29" s="14" t="s">
        <v>20</v>
      </c>
      <c r="B29" s="14" t="s">
        <v>486</v>
      </c>
      <c r="C29" s="14" t="s">
        <v>244</v>
      </c>
      <c r="D29" s="14" t="s">
        <v>487</v>
      </c>
    </row>
    <row r="30" spans="1:4" ht="30" x14ac:dyDescent="0.25">
      <c r="A30" s="14" t="s">
        <v>20</v>
      </c>
      <c r="B30" s="14" t="s">
        <v>519</v>
      </c>
      <c r="C30" s="14" t="s">
        <v>40</v>
      </c>
      <c r="D30" s="14" t="s">
        <v>23</v>
      </c>
    </row>
    <row r="31" spans="1:4" ht="30" x14ac:dyDescent="0.25">
      <c r="A31" s="14" t="s">
        <v>20</v>
      </c>
      <c r="B31" s="14" t="s">
        <v>547</v>
      </c>
      <c r="C31" s="14" t="s">
        <v>100</v>
      </c>
      <c r="D31" s="14" t="s">
        <v>23</v>
      </c>
    </row>
    <row r="32" spans="1:4" ht="30" x14ac:dyDescent="0.25">
      <c r="A32" s="14" t="s">
        <v>20</v>
      </c>
      <c r="B32" s="14" t="s">
        <v>548</v>
      </c>
      <c r="C32" s="14" t="s">
        <v>40</v>
      </c>
      <c r="D32" s="14" t="s">
        <v>23</v>
      </c>
    </row>
    <row r="33" spans="1:4" ht="30" x14ac:dyDescent="0.25">
      <c r="A33" s="14" t="s">
        <v>20</v>
      </c>
      <c r="B33" s="14" t="s">
        <v>604</v>
      </c>
      <c r="C33" s="14" t="s">
        <v>138</v>
      </c>
      <c r="D33" s="14" t="s">
        <v>139</v>
      </c>
    </row>
    <row r="34" spans="1:4" ht="30" x14ac:dyDescent="0.25">
      <c r="A34" s="14" t="s">
        <v>20</v>
      </c>
      <c r="B34" s="14" t="s">
        <v>670</v>
      </c>
      <c r="C34" s="14" t="s">
        <v>671</v>
      </c>
      <c r="D34" s="14" t="s">
        <v>672</v>
      </c>
    </row>
    <row r="35" spans="1:4" ht="30" x14ac:dyDescent="0.25">
      <c r="A35" s="14" t="s">
        <v>20</v>
      </c>
      <c r="B35" s="14" t="s">
        <v>697</v>
      </c>
      <c r="C35" s="14" t="s">
        <v>698</v>
      </c>
      <c r="D35" s="14" t="s">
        <v>23</v>
      </c>
    </row>
    <row r="36" spans="1:4" ht="30" x14ac:dyDescent="0.25">
      <c r="A36" s="14" t="s">
        <v>20</v>
      </c>
      <c r="B36" s="14" t="s">
        <v>703</v>
      </c>
      <c r="C36" s="14" t="s">
        <v>138</v>
      </c>
      <c r="D36" s="14" t="s">
        <v>139</v>
      </c>
    </row>
    <row r="37" spans="1:4" ht="30" x14ac:dyDescent="0.25">
      <c r="A37" s="14" t="s">
        <v>20</v>
      </c>
      <c r="B37" s="14" t="s">
        <v>706</v>
      </c>
      <c r="C37" s="14" t="s">
        <v>118</v>
      </c>
      <c r="D37" s="14" t="s">
        <v>23</v>
      </c>
    </row>
    <row r="38" spans="1:4" ht="30" x14ac:dyDescent="0.25">
      <c r="A38" s="14" t="s">
        <v>20</v>
      </c>
      <c r="B38" s="14" t="s">
        <v>720</v>
      </c>
      <c r="C38" s="14" t="s">
        <v>721</v>
      </c>
      <c r="D38" s="14" t="s">
        <v>23</v>
      </c>
    </row>
    <row r="39" spans="1:4" ht="30" x14ac:dyDescent="0.25">
      <c r="A39" s="14" t="s">
        <v>20</v>
      </c>
      <c r="B39" s="14" t="s">
        <v>733</v>
      </c>
      <c r="C39" s="14" t="s">
        <v>734</v>
      </c>
      <c r="D39" s="14" t="s">
        <v>23</v>
      </c>
    </row>
    <row r="40" spans="1:4" ht="30" x14ac:dyDescent="0.25">
      <c r="A40" s="14" t="s">
        <v>20</v>
      </c>
      <c r="B40" s="14" t="s">
        <v>736</v>
      </c>
      <c r="C40" s="14" t="s">
        <v>118</v>
      </c>
      <c r="D40" s="14" t="s">
        <v>23</v>
      </c>
    </row>
    <row r="41" spans="1:4" ht="30" x14ac:dyDescent="0.25">
      <c r="A41" s="14" t="s">
        <v>20</v>
      </c>
      <c r="B41" s="14" t="s">
        <v>777</v>
      </c>
      <c r="C41" s="14" t="s">
        <v>66</v>
      </c>
      <c r="D41" s="14" t="s">
        <v>23</v>
      </c>
    </row>
    <row r="42" spans="1:4" ht="30" x14ac:dyDescent="0.25">
      <c r="A42" s="14" t="s">
        <v>20</v>
      </c>
      <c r="B42" s="14" t="s">
        <v>788</v>
      </c>
      <c r="C42" s="14" t="s">
        <v>789</v>
      </c>
      <c r="D42" s="14" t="s">
        <v>790</v>
      </c>
    </row>
    <row r="43" spans="1:4" ht="30" x14ac:dyDescent="0.25">
      <c r="A43" s="14" t="s">
        <v>20</v>
      </c>
      <c r="B43" s="14" t="s">
        <v>793</v>
      </c>
      <c r="C43" s="14" t="s">
        <v>118</v>
      </c>
      <c r="D43" s="14" t="s">
        <v>794</v>
      </c>
    </row>
    <row r="44" spans="1:4" ht="30" x14ac:dyDescent="0.25">
      <c r="A44" s="14" t="s">
        <v>20</v>
      </c>
      <c r="B44" s="14" t="s">
        <v>840</v>
      </c>
      <c r="C44" s="14" t="s">
        <v>571</v>
      </c>
      <c r="D44" s="14" t="s">
        <v>841</v>
      </c>
    </row>
    <row r="45" spans="1:4" ht="30" x14ac:dyDescent="0.25">
      <c r="A45" s="14" t="s">
        <v>20</v>
      </c>
      <c r="B45" s="14" t="s">
        <v>842</v>
      </c>
      <c r="C45" s="14" t="s">
        <v>141</v>
      </c>
      <c r="D45" s="14" t="s">
        <v>23</v>
      </c>
    </row>
    <row r="46" spans="1:4" ht="30" x14ac:dyDescent="0.25">
      <c r="A46" s="14" t="s">
        <v>20</v>
      </c>
      <c r="B46" s="14" t="s">
        <v>849</v>
      </c>
      <c r="C46" s="14" t="s">
        <v>269</v>
      </c>
      <c r="D46" s="14" t="s">
        <v>850</v>
      </c>
    </row>
    <row r="47" spans="1:4" ht="30" x14ac:dyDescent="0.25">
      <c r="A47" s="14" t="s">
        <v>20</v>
      </c>
      <c r="B47" s="14" t="s">
        <v>861</v>
      </c>
      <c r="C47" s="14" t="s">
        <v>40</v>
      </c>
      <c r="D47" s="14" t="s">
        <v>23</v>
      </c>
    </row>
    <row r="48" spans="1:4" ht="30" x14ac:dyDescent="0.25">
      <c r="A48" s="14" t="s">
        <v>169</v>
      </c>
      <c r="B48" s="14" t="s">
        <v>170</v>
      </c>
      <c r="C48" s="14" t="s">
        <v>158</v>
      </c>
      <c r="D48" s="14" t="s">
        <v>171</v>
      </c>
    </row>
    <row r="49" spans="1:4" ht="30" x14ac:dyDescent="0.25">
      <c r="A49" s="14" t="s">
        <v>38</v>
      </c>
      <c r="B49" s="14" t="s">
        <v>39</v>
      </c>
      <c r="C49" s="14" t="s">
        <v>40</v>
      </c>
      <c r="D49" s="14" t="s">
        <v>41</v>
      </c>
    </row>
    <row r="50" spans="1:4" ht="30" x14ac:dyDescent="0.25">
      <c r="A50" s="14" t="s">
        <v>38</v>
      </c>
      <c r="B50" s="14" t="s">
        <v>123</v>
      </c>
      <c r="C50" s="14" t="s">
        <v>124</v>
      </c>
      <c r="D50" s="14" t="s">
        <v>45</v>
      </c>
    </row>
    <row r="51" spans="1:4" ht="30" x14ac:dyDescent="0.25">
      <c r="A51" s="14" t="s">
        <v>38</v>
      </c>
      <c r="B51" s="14" t="s">
        <v>135</v>
      </c>
      <c r="C51" s="14" t="s">
        <v>66</v>
      </c>
      <c r="D51" s="14" t="s">
        <v>136</v>
      </c>
    </row>
    <row r="52" spans="1:4" ht="30" x14ac:dyDescent="0.25">
      <c r="A52" s="14" t="s">
        <v>38</v>
      </c>
      <c r="B52" s="14" t="s">
        <v>211</v>
      </c>
      <c r="C52" s="14" t="s">
        <v>212</v>
      </c>
      <c r="D52" s="14" t="s">
        <v>213</v>
      </c>
    </row>
    <row r="53" spans="1:4" ht="30" x14ac:dyDescent="0.25">
      <c r="A53" s="14" t="s">
        <v>38</v>
      </c>
      <c r="B53" s="14" t="s">
        <v>383</v>
      </c>
      <c r="C53" s="14" t="s">
        <v>384</v>
      </c>
      <c r="D53" s="14" t="s">
        <v>45</v>
      </c>
    </row>
    <row r="54" spans="1:4" ht="30" x14ac:dyDescent="0.25">
      <c r="A54" s="14" t="s">
        <v>38</v>
      </c>
      <c r="B54" s="14" t="s">
        <v>398</v>
      </c>
      <c r="C54" s="14" t="s">
        <v>285</v>
      </c>
      <c r="D54" s="14" t="s">
        <v>399</v>
      </c>
    </row>
    <row r="55" spans="1:4" ht="30" x14ac:dyDescent="0.25">
      <c r="A55" s="14" t="s">
        <v>38</v>
      </c>
      <c r="B55" s="14" t="s">
        <v>410</v>
      </c>
      <c r="C55" s="14" t="s">
        <v>367</v>
      </c>
      <c r="D55" s="14" t="s">
        <v>411</v>
      </c>
    </row>
    <row r="56" spans="1:4" ht="30" x14ac:dyDescent="0.25">
      <c r="A56" s="14" t="s">
        <v>38</v>
      </c>
      <c r="B56" s="14" t="s">
        <v>436</v>
      </c>
      <c r="C56" s="14" t="s">
        <v>40</v>
      </c>
      <c r="D56" s="14" t="s">
        <v>306</v>
      </c>
    </row>
    <row r="57" spans="1:4" ht="45" x14ac:dyDescent="0.25">
      <c r="A57" s="14" t="s">
        <v>38</v>
      </c>
      <c r="B57" s="14" t="s">
        <v>580</v>
      </c>
      <c r="C57" s="14" t="s">
        <v>239</v>
      </c>
      <c r="D57" s="14" t="s">
        <v>581</v>
      </c>
    </row>
    <row r="58" spans="1:4" ht="30" x14ac:dyDescent="0.25">
      <c r="A58" s="14" t="s">
        <v>38</v>
      </c>
      <c r="B58" s="14" t="s">
        <v>742</v>
      </c>
      <c r="C58" s="14" t="s">
        <v>285</v>
      </c>
      <c r="D58" s="14" t="s">
        <v>45</v>
      </c>
    </row>
    <row r="59" spans="1:4" ht="30" x14ac:dyDescent="0.25">
      <c r="A59" s="14" t="s">
        <v>38</v>
      </c>
      <c r="B59" s="14" t="s">
        <v>773</v>
      </c>
      <c r="C59" s="14" t="s">
        <v>408</v>
      </c>
      <c r="D59" s="14" t="s">
        <v>41</v>
      </c>
    </row>
    <row r="60" spans="1:4" ht="30" x14ac:dyDescent="0.25">
      <c r="A60" s="14" t="s">
        <v>38</v>
      </c>
      <c r="B60" s="14" t="s">
        <v>779</v>
      </c>
      <c r="C60" s="14" t="s">
        <v>325</v>
      </c>
      <c r="D60" s="14" t="s">
        <v>41</v>
      </c>
    </row>
    <row r="61" spans="1:4" ht="30" x14ac:dyDescent="0.25">
      <c r="A61" s="14" t="s">
        <v>38</v>
      </c>
      <c r="B61" s="14" t="s">
        <v>830</v>
      </c>
      <c r="C61" s="14" t="s">
        <v>831</v>
      </c>
      <c r="D61" s="14" t="s">
        <v>832</v>
      </c>
    </row>
    <row r="62" spans="1:4" x14ac:dyDescent="0.25">
      <c r="A62" s="14" t="s">
        <v>87</v>
      </c>
      <c r="B62" s="14" t="s">
        <v>88</v>
      </c>
      <c r="C62" s="14" t="s">
        <v>89</v>
      </c>
      <c r="D62" s="14" t="s">
        <v>90</v>
      </c>
    </row>
    <row r="63" spans="1:4" x14ac:dyDescent="0.25">
      <c r="A63" s="14" t="s">
        <v>87</v>
      </c>
      <c r="B63" s="14" t="s">
        <v>811</v>
      </c>
      <c r="C63" s="14" t="s">
        <v>93</v>
      </c>
      <c r="D63" s="14" t="s">
        <v>812</v>
      </c>
    </row>
    <row r="64" spans="1:4" ht="45" x14ac:dyDescent="0.25">
      <c r="A64" s="14" t="s">
        <v>404</v>
      </c>
      <c r="B64" s="14" t="s">
        <v>405</v>
      </c>
      <c r="C64" s="14" t="s">
        <v>56</v>
      </c>
      <c r="D64" s="14" t="s">
        <v>406</v>
      </c>
    </row>
    <row r="65" spans="1:4" ht="30" x14ac:dyDescent="0.25">
      <c r="A65" s="14" t="s">
        <v>404</v>
      </c>
      <c r="B65" s="14" t="s">
        <v>577</v>
      </c>
      <c r="C65" s="14" t="s">
        <v>185</v>
      </c>
      <c r="D65" s="14" t="s">
        <v>578</v>
      </c>
    </row>
    <row r="66" spans="1:4" ht="30" x14ac:dyDescent="0.25">
      <c r="A66" s="14" t="s">
        <v>357</v>
      </c>
      <c r="B66" s="14" t="s">
        <v>358</v>
      </c>
      <c r="C66" s="14" t="s">
        <v>56</v>
      </c>
      <c r="D66" s="14" t="s">
        <v>359</v>
      </c>
    </row>
    <row r="67" spans="1:4" ht="30" x14ac:dyDescent="0.25">
      <c r="A67" s="14" t="s">
        <v>357</v>
      </c>
      <c r="B67" s="14" t="s">
        <v>596</v>
      </c>
      <c r="C67" s="14" t="s">
        <v>597</v>
      </c>
      <c r="D67" s="14" t="s">
        <v>598</v>
      </c>
    </row>
    <row r="68" spans="1:4" ht="60" x14ac:dyDescent="0.25">
      <c r="A68" s="14" t="s">
        <v>455</v>
      </c>
      <c r="B68" s="14" t="s">
        <v>456</v>
      </c>
      <c r="C68" s="14" t="s">
        <v>244</v>
      </c>
      <c r="D68" s="14" t="s">
        <v>457</v>
      </c>
    </row>
    <row r="69" spans="1:4" ht="75" x14ac:dyDescent="0.25">
      <c r="A69" s="14" t="s">
        <v>315</v>
      </c>
      <c r="B69" s="14" t="s">
        <v>316</v>
      </c>
      <c r="C69" s="14" t="s">
        <v>115</v>
      </c>
      <c r="D69" s="14" t="s">
        <v>317</v>
      </c>
    </row>
    <row r="70" spans="1:4" ht="75" x14ac:dyDescent="0.25">
      <c r="A70" s="14" t="s">
        <v>315</v>
      </c>
      <c r="B70" s="14" t="s">
        <v>340</v>
      </c>
      <c r="C70" s="14" t="s">
        <v>341</v>
      </c>
      <c r="D70" s="14" t="s">
        <v>342</v>
      </c>
    </row>
    <row r="71" spans="1:4" ht="75" x14ac:dyDescent="0.25">
      <c r="A71" s="14" t="s">
        <v>315</v>
      </c>
      <c r="B71" s="14" t="s">
        <v>364</v>
      </c>
      <c r="C71" s="14" t="s">
        <v>283</v>
      </c>
      <c r="D71" s="14" t="s">
        <v>365</v>
      </c>
    </row>
    <row r="72" spans="1:4" ht="75" x14ac:dyDescent="0.25">
      <c r="A72" s="14" t="s">
        <v>315</v>
      </c>
      <c r="B72" s="14" t="s">
        <v>502</v>
      </c>
      <c r="C72" s="14" t="s">
        <v>503</v>
      </c>
      <c r="D72" s="14" t="s">
        <v>306</v>
      </c>
    </row>
    <row r="73" spans="1:4" ht="75" x14ac:dyDescent="0.25">
      <c r="A73" s="14" t="s">
        <v>315</v>
      </c>
      <c r="B73" s="14" t="s">
        <v>568</v>
      </c>
      <c r="C73" s="14" t="s">
        <v>100</v>
      </c>
      <c r="D73" s="14" t="s">
        <v>569</v>
      </c>
    </row>
    <row r="74" spans="1:4" ht="75" x14ac:dyDescent="0.25">
      <c r="A74" s="14" t="s">
        <v>315</v>
      </c>
      <c r="B74" s="14" t="s">
        <v>685</v>
      </c>
      <c r="C74" s="14" t="s">
        <v>118</v>
      </c>
      <c r="D74" s="14" t="s">
        <v>686</v>
      </c>
    </row>
    <row r="75" spans="1:4" ht="75" x14ac:dyDescent="0.25">
      <c r="A75" s="14" t="s">
        <v>315</v>
      </c>
      <c r="B75" s="14" t="s">
        <v>740</v>
      </c>
      <c r="C75" s="14" t="s">
        <v>97</v>
      </c>
      <c r="D75" s="14" t="s">
        <v>741</v>
      </c>
    </row>
    <row r="76" spans="1:4" ht="30" x14ac:dyDescent="0.25">
      <c r="A76" s="14" t="s">
        <v>412</v>
      </c>
      <c r="B76" s="14" t="s">
        <v>413</v>
      </c>
      <c r="C76" s="14" t="s">
        <v>189</v>
      </c>
      <c r="D76" s="14" t="s">
        <v>414</v>
      </c>
    </row>
    <row r="77" spans="1:4" ht="30" x14ac:dyDescent="0.25">
      <c r="A77" s="14" t="s">
        <v>661</v>
      </c>
      <c r="B77" s="14" t="s">
        <v>662</v>
      </c>
      <c r="C77" s="14" t="s">
        <v>663</v>
      </c>
      <c r="D77" s="14" t="s">
        <v>664</v>
      </c>
    </row>
    <row r="78" spans="1:4" ht="45" x14ac:dyDescent="0.25">
      <c r="A78" s="14" t="s">
        <v>531</v>
      </c>
      <c r="B78" s="14" t="s">
        <v>532</v>
      </c>
      <c r="C78" s="14" t="s">
        <v>533</v>
      </c>
      <c r="D78" s="14" t="s">
        <v>534</v>
      </c>
    </row>
    <row r="79" spans="1:4" ht="30" x14ac:dyDescent="0.25">
      <c r="A79" s="14" t="s">
        <v>292</v>
      </c>
      <c r="B79" s="14" t="s">
        <v>293</v>
      </c>
      <c r="C79" s="14" t="s">
        <v>37</v>
      </c>
      <c r="D79" s="14" t="s">
        <v>294</v>
      </c>
    </row>
    <row r="80" spans="1:4" ht="30" x14ac:dyDescent="0.25">
      <c r="A80" s="14" t="s">
        <v>83</v>
      </c>
      <c r="B80" s="14" t="s">
        <v>84</v>
      </c>
      <c r="C80" s="14" t="s">
        <v>85</v>
      </c>
      <c r="D80" s="14" t="s">
        <v>86</v>
      </c>
    </row>
    <row r="81" spans="1:4" x14ac:dyDescent="0.25">
      <c r="A81" s="14" t="s">
        <v>83</v>
      </c>
      <c r="B81" s="14" t="s">
        <v>172</v>
      </c>
      <c r="C81" s="14" t="s">
        <v>173</v>
      </c>
      <c r="D81" s="14" t="s">
        <v>174</v>
      </c>
    </row>
    <row r="82" spans="1:4" x14ac:dyDescent="0.25">
      <c r="A82" s="14" t="s">
        <v>83</v>
      </c>
      <c r="B82" s="14" t="s">
        <v>178</v>
      </c>
      <c r="C82" s="14" t="s">
        <v>179</v>
      </c>
      <c r="D82" s="14" t="s">
        <v>180</v>
      </c>
    </row>
    <row r="83" spans="1:4" x14ac:dyDescent="0.25">
      <c r="A83" s="14" t="s">
        <v>83</v>
      </c>
      <c r="B83" s="14" t="s">
        <v>361</v>
      </c>
      <c r="C83" s="14" t="s">
        <v>232</v>
      </c>
      <c r="D83" s="14" t="s">
        <v>362</v>
      </c>
    </row>
    <row r="84" spans="1:4" ht="30" x14ac:dyDescent="0.25">
      <c r="A84" s="14" t="s">
        <v>83</v>
      </c>
      <c r="B84" s="14" t="s">
        <v>369</v>
      </c>
      <c r="C84" s="14" t="s">
        <v>130</v>
      </c>
      <c r="D84" s="14" t="s">
        <v>370</v>
      </c>
    </row>
    <row r="85" spans="1:4" ht="30" x14ac:dyDescent="0.25">
      <c r="A85" s="14" t="s">
        <v>83</v>
      </c>
      <c r="B85" s="14" t="s">
        <v>544</v>
      </c>
      <c r="C85" s="14" t="s">
        <v>545</v>
      </c>
      <c r="D85" s="14" t="s">
        <v>546</v>
      </c>
    </row>
    <row r="86" spans="1:4" ht="45" x14ac:dyDescent="0.25">
      <c r="A86" s="14" t="s">
        <v>83</v>
      </c>
      <c r="B86" s="14" t="s">
        <v>602</v>
      </c>
      <c r="C86" s="14" t="s">
        <v>85</v>
      </c>
      <c r="D86" s="14" t="s">
        <v>603</v>
      </c>
    </row>
    <row r="87" spans="1:4" x14ac:dyDescent="0.25">
      <c r="A87" s="14" t="s">
        <v>83</v>
      </c>
      <c r="B87" s="14" t="s">
        <v>682</v>
      </c>
      <c r="C87" s="14" t="s">
        <v>93</v>
      </c>
      <c r="D87" s="14" t="s">
        <v>683</v>
      </c>
    </row>
    <row r="88" spans="1:4" x14ac:dyDescent="0.25">
      <c r="A88" s="14" t="s">
        <v>83</v>
      </c>
      <c r="B88" s="14" t="s">
        <v>803</v>
      </c>
      <c r="C88" s="14" t="s">
        <v>158</v>
      </c>
      <c r="D88" s="14" t="s">
        <v>422</v>
      </c>
    </row>
    <row r="89" spans="1:4" x14ac:dyDescent="0.25">
      <c r="A89" s="14" t="s">
        <v>770</v>
      </c>
      <c r="B89" s="14" t="s">
        <v>771</v>
      </c>
      <c r="C89" s="14" t="s">
        <v>384</v>
      </c>
      <c r="D89" s="14" t="s">
        <v>772</v>
      </c>
    </row>
    <row r="90" spans="1:4" ht="30" x14ac:dyDescent="0.25">
      <c r="A90" s="14" t="s">
        <v>68</v>
      </c>
      <c r="B90" s="14" t="s">
        <v>69</v>
      </c>
      <c r="C90" s="14" t="s">
        <v>66</v>
      </c>
      <c r="D90" s="14" t="s">
        <v>70</v>
      </c>
    </row>
    <row r="91" spans="1:4" ht="30" x14ac:dyDescent="0.25">
      <c r="A91" s="14" t="s">
        <v>68</v>
      </c>
      <c r="B91" s="14" t="s">
        <v>142</v>
      </c>
      <c r="C91" s="14" t="s">
        <v>118</v>
      </c>
      <c r="D91" s="14" t="s">
        <v>143</v>
      </c>
    </row>
    <row r="92" spans="1:4" ht="30" x14ac:dyDescent="0.25">
      <c r="A92" s="14" t="s">
        <v>68</v>
      </c>
      <c r="B92" s="14" t="s">
        <v>163</v>
      </c>
      <c r="C92" s="14" t="s">
        <v>22</v>
      </c>
      <c r="D92" s="14" t="s">
        <v>164</v>
      </c>
    </row>
    <row r="93" spans="1:4" x14ac:dyDescent="0.25">
      <c r="A93" s="14" t="s">
        <v>68</v>
      </c>
      <c r="B93" s="14" t="s">
        <v>246</v>
      </c>
      <c r="C93" s="14" t="s">
        <v>22</v>
      </c>
      <c r="D93" s="14" t="s">
        <v>247</v>
      </c>
    </row>
    <row r="94" spans="1:4" x14ac:dyDescent="0.25">
      <c r="A94" s="14" t="s">
        <v>68</v>
      </c>
      <c r="B94" s="14" t="s">
        <v>393</v>
      </c>
      <c r="C94" s="14" t="s">
        <v>322</v>
      </c>
      <c r="D94" s="14" t="s">
        <v>394</v>
      </c>
    </row>
    <row r="95" spans="1:4" ht="30" x14ac:dyDescent="0.25">
      <c r="A95" s="14" t="s">
        <v>68</v>
      </c>
      <c r="B95" s="14" t="s">
        <v>565</v>
      </c>
      <c r="C95" s="14" t="s">
        <v>566</v>
      </c>
      <c r="D95" s="14" t="s">
        <v>867</v>
      </c>
    </row>
    <row r="96" spans="1:4" ht="30" x14ac:dyDescent="0.25">
      <c r="A96" s="14" t="s">
        <v>68</v>
      </c>
      <c r="B96" s="14" t="s">
        <v>666</v>
      </c>
      <c r="C96" s="14" t="s">
        <v>597</v>
      </c>
      <c r="D96" s="14" t="s">
        <v>667</v>
      </c>
    </row>
    <row r="97" spans="1:4" ht="30" x14ac:dyDescent="0.25">
      <c r="A97" s="14" t="s">
        <v>68</v>
      </c>
      <c r="B97" s="14" t="s">
        <v>709</v>
      </c>
      <c r="C97" s="14" t="s">
        <v>124</v>
      </c>
      <c r="D97" s="14" t="s">
        <v>710</v>
      </c>
    </row>
    <row r="98" spans="1:4" x14ac:dyDescent="0.25">
      <c r="A98" s="14" t="s">
        <v>131</v>
      </c>
      <c r="B98" s="14" t="s">
        <v>132</v>
      </c>
      <c r="C98" s="14" t="s">
        <v>133</v>
      </c>
      <c r="D98" s="14" t="s">
        <v>134</v>
      </c>
    </row>
    <row r="99" spans="1:4" ht="30" x14ac:dyDescent="0.25">
      <c r="A99" s="14" t="s">
        <v>424</v>
      </c>
      <c r="B99" s="14" t="s">
        <v>425</v>
      </c>
      <c r="C99" s="14" t="s">
        <v>133</v>
      </c>
      <c r="D99" s="14" t="s">
        <v>426</v>
      </c>
    </row>
    <row r="100" spans="1:4" x14ac:dyDescent="0.25">
      <c r="A100" s="14" t="s">
        <v>562</v>
      </c>
      <c r="B100" s="14" t="s">
        <v>563</v>
      </c>
      <c r="C100" s="14" t="s">
        <v>138</v>
      </c>
      <c r="D100" s="14" t="s">
        <v>564</v>
      </c>
    </row>
    <row r="101" spans="1:4" ht="30" x14ac:dyDescent="0.25">
      <c r="A101" s="14" t="s">
        <v>535</v>
      </c>
      <c r="B101" s="14" t="s">
        <v>536</v>
      </c>
      <c r="C101" s="14" t="s">
        <v>537</v>
      </c>
      <c r="D101" s="14" t="s">
        <v>538</v>
      </c>
    </row>
    <row r="102" spans="1:4" x14ac:dyDescent="0.25">
      <c r="A102" s="14" t="s">
        <v>488</v>
      </c>
      <c r="B102" s="14" t="s">
        <v>489</v>
      </c>
      <c r="C102" s="14" t="s">
        <v>93</v>
      </c>
      <c r="D102" s="14" t="s">
        <v>490</v>
      </c>
    </row>
    <row r="103" spans="1:4" x14ac:dyDescent="0.25">
      <c r="A103" s="14" t="s">
        <v>467</v>
      </c>
      <c r="B103" s="14" t="s">
        <v>468</v>
      </c>
      <c r="C103" s="14" t="s">
        <v>22</v>
      </c>
      <c r="D103" s="14" t="s">
        <v>469</v>
      </c>
    </row>
    <row r="104" spans="1:4" x14ac:dyDescent="0.25">
      <c r="A104" s="14" t="s">
        <v>467</v>
      </c>
      <c r="B104" s="14" t="s">
        <v>807</v>
      </c>
      <c r="C104" s="14" t="s">
        <v>85</v>
      </c>
      <c r="D104" s="14" t="s">
        <v>808</v>
      </c>
    </row>
    <row r="105" spans="1:4" ht="30" x14ac:dyDescent="0.25">
      <c r="A105" s="14" t="s">
        <v>54</v>
      </c>
      <c r="B105" s="14" t="s">
        <v>55</v>
      </c>
      <c r="C105" s="14" t="s">
        <v>56</v>
      </c>
      <c r="D105" s="14" t="s">
        <v>57</v>
      </c>
    </row>
    <row r="106" spans="1:4" ht="30" x14ac:dyDescent="0.25">
      <c r="A106" s="14" t="s">
        <v>54</v>
      </c>
      <c r="B106" s="14" t="s">
        <v>58</v>
      </c>
      <c r="C106" s="14" t="s">
        <v>59</v>
      </c>
      <c r="D106" s="14" t="s">
        <v>60</v>
      </c>
    </row>
    <row r="107" spans="1:4" ht="30" x14ac:dyDescent="0.25">
      <c r="A107" s="14" t="s">
        <v>54</v>
      </c>
      <c r="B107" s="14" t="s">
        <v>76</v>
      </c>
      <c r="C107" s="14" t="s">
        <v>77</v>
      </c>
      <c r="D107" s="14" t="s">
        <v>78</v>
      </c>
    </row>
    <row r="108" spans="1:4" ht="30" x14ac:dyDescent="0.25">
      <c r="A108" s="14" t="s">
        <v>54</v>
      </c>
      <c r="B108" s="14" t="s">
        <v>261</v>
      </c>
      <c r="C108" s="14" t="s">
        <v>108</v>
      </c>
      <c r="D108" s="14" t="s">
        <v>262</v>
      </c>
    </row>
    <row r="109" spans="1:4" ht="30" x14ac:dyDescent="0.25">
      <c r="A109" s="14" t="s">
        <v>54</v>
      </c>
      <c r="B109" s="14" t="s">
        <v>280</v>
      </c>
      <c r="C109" s="14" t="s">
        <v>281</v>
      </c>
      <c r="D109" s="14" t="s">
        <v>57</v>
      </c>
    </row>
    <row r="110" spans="1:4" ht="30" x14ac:dyDescent="0.25">
      <c r="A110" s="14" t="s">
        <v>54</v>
      </c>
      <c r="B110" s="14" t="s">
        <v>321</v>
      </c>
      <c r="C110" s="14" t="s">
        <v>322</v>
      </c>
      <c r="D110" s="14" t="s">
        <v>323</v>
      </c>
    </row>
    <row r="111" spans="1:4" ht="30" x14ac:dyDescent="0.25">
      <c r="A111" s="14" t="s">
        <v>54</v>
      </c>
      <c r="B111" s="14" t="s">
        <v>354</v>
      </c>
      <c r="C111" s="14" t="s">
        <v>355</v>
      </c>
      <c r="D111" s="14" t="s">
        <v>356</v>
      </c>
    </row>
    <row r="112" spans="1:4" ht="30" x14ac:dyDescent="0.25">
      <c r="A112" s="14" t="s">
        <v>54</v>
      </c>
      <c r="B112" s="14" t="s">
        <v>378</v>
      </c>
      <c r="C112" s="14" t="s">
        <v>179</v>
      </c>
      <c r="D112" s="14" t="s">
        <v>379</v>
      </c>
    </row>
    <row r="113" spans="1:4" ht="30" x14ac:dyDescent="0.25">
      <c r="A113" s="14" t="s">
        <v>54</v>
      </c>
      <c r="B113" s="14" t="s">
        <v>415</v>
      </c>
      <c r="C113" s="14" t="s">
        <v>416</v>
      </c>
      <c r="D113" s="14" t="s">
        <v>417</v>
      </c>
    </row>
    <row r="114" spans="1:4" ht="30" x14ac:dyDescent="0.25">
      <c r="A114" s="14" t="s">
        <v>54</v>
      </c>
      <c r="B114" s="14" t="s">
        <v>437</v>
      </c>
      <c r="C114" s="14" t="s">
        <v>438</v>
      </c>
      <c r="D114" s="14" t="s">
        <v>439</v>
      </c>
    </row>
    <row r="115" spans="1:4" ht="30" x14ac:dyDescent="0.25">
      <c r="A115" s="14" t="s">
        <v>54</v>
      </c>
      <c r="B115" s="14" t="s">
        <v>587</v>
      </c>
      <c r="C115" s="14" t="s">
        <v>276</v>
      </c>
      <c r="D115" s="14" t="s">
        <v>588</v>
      </c>
    </row>
    <row r="116" spans="1:4" ht="30" x14ac:dyDescent="0.25">
      <c r="A116" s="14" t="s">
        <v>54</v>
      </c>
      <c r="B116" s="14" t="s">
        <v>589</v>
      </c>
      <c r="C116" s="14" t="s">
        <v>590</v>
      </c>
      <c r="D116" s="14" t="s">
        <v>591</v>
      </c>
    </row>
    <row r="117" spans="1:4" ht="30" x14ac:dyDescent="0.25">
      <c r="A117" s="14" t="s">
        <v>54</v>
      </c>
      <c r="B117" s="14" t="s">
        <v>594</v>
      </c>
      <c r="C117" s="14" t="s">
        <v>355</v>
      </c>
      <c r="D117" s="14" t="s">
        <v>595</v>
      </c>
    </row>
    <row r="118" spans="1:4" ht="30" x14ac:dyDescent="0.25">
      <c r="A118" s="14" t="s">
        <v>54</v>
      </c>
      <c r="B118" s="14" t="s">
        <v>644</v>
      </c>
      <c r="C118" s="14" t="s">
        <v>192</v>
      </c>
      <c r="D118" s="14" t="s">
        <v>645</v>
      </c>
    </row>
    <row r="119" spans="1:4" ht="30" x14ac:dyDescent="0.25">
      <c r="A119" s="14" t="s">
        <v>54</v>
      </c>
      <c r="B119" s="14" t="s">
        <v>674</v>
      </c>
      <c r="C119" s="14" t="s">
        <v>355</v>
      </c>
      <c r="D119" s="14" t="s">
        <v>675</v>
      </c>
    </row>
    <row r="120" spans="1:4" ht="30" x14ac:dyDescent="0.25">
      <c r="A120" s="14" t="s">
        <v>54</v>
      </c>
      <c r="B120" s="14" t="s">
        <v>707</v>
      </c>
      <c r="C120" s="14" t="s">
        <v>66</v>
      </c>
      <c r="D120" s="14" t="s">
        <v>708</v>
      </c>
    </row>
    <row r="121" spans="1:4" ht="30" x14ac:dyDescent="0.25">
      <c r="A121" s="14" t="s">
        <v>54</v>
      </c>
      <c r="B121" s="14" t="s">
        <v>722</v>
      </c>
      <c r="C121" s="14" t="s">
        <v>629</v>
      </c>
      <c r="D121" s="14" t="s">
        <v>723</v>
      </c>
    </row>
    <row r="122" spans="1:4" ht="30" x14ac:dyDescent="0.25">
      <c r="A122" s="14" t="s">
        <v>54</v>
      </c>
      <c r="B122" s="14" t="s">
        <v>725</v>
      </c>
      <c r="C122" s="14" t="s">
        <v>355</v>
      </c>
      <c r="D122" s="14" t="s">
        <v>726</v>
      </c>
    </row>
    <row r="123" spans="1:4" ht="30" x14ac:dyDescent="0.25">
      <c r="A123" s="14" t="s">
        <v>54</v>
      </c>
      <c r="B123" s="14" t="s">
        <v>731</v>
      </c>
      <c r="C123" s="14" t="s">
        <v>62</v>
      </c>
      <c r="D123" s="14" t="s">
        <v>732</v>
      </c>
    </row>
    <row r="124" spans="1:4" ht="30" x14ac:dyDescent="0.25">
      <c r="A124" s="14" t="s">
        <v>54</v>
      </c>
      <c r="B124" s="14" t="s">
        <v>755</v>
      </c>
      <c r="C124" s="14" t="s">
        <v>355</v>
      </c>
      <c r="D124" s="14" t="s">
        <v>595</v>
      </c>
    </row>
    <row r="125" spans="1:4" ht="30" x14ac:dyDescent="0.25">
      <c r="A125" s="14" t="s">
        <v>54</v>
      </c>
      <c r="B125" s="14" t="s">
        <v>825</v>
      </c>
      <c r="C125" s="14" t="s">
        <v>66</v>
      </c>
      <c r="D125" s="14" t="s">
        <v>708</v>
      </c>
    </row>
    <row r="126" spans="1:4" ht="30" x14ac:dyDescent="0.25">
      <c r="A126" s="14" t="s">
        <v>79</v>
      </c>
      <c r="B126" s="14" t="s">
        <v>80</v>
      </c>
      <c r="C126" s="14" t="s">
        <v>81</v>
      </c>
      <c r="D126" s="14" t="s">
        <v>82</v>
      </c>
    </row>
    <row r="127" spans="1:4" x14ac:dyDescent="0.25">
      <c r="A127" s="14" t="s">
        <v>79</v>
      </c>
      <c r="B127" s="14" t="s">
        <v>117</v>
      </c>
      <c r="C127" s="14" t="s">
        <v>118</v>
      </c>
      <c r="D127" s="14" t="s">
        <v>119</v>
      </c>
    </row>
    <row r="128" spans="1:4" ht="30" x14ac:dyDescent="0.25">
      <c r="A128" s="14" t="s">
        <v>79</v>
      </c>
      <c r="B128" s="14" t="s">
        <v>238</v>
      </c>
      <c r="C128" s="14" t="s">
        <v>239</v>
      </c>
      <c r="D128" s="14" t="s">
        <v>240</v>
      </c>
    </row>
    <row r="129" spans="1:4" x14ac:dyDescent="0.25">
      <c r="A129" s="14" t="s">
        <v>79</v>
      </c>
      <c r="B129" s="14" t="s">
        <v>318</v>
      </c>
      <c r="C129" s="14" t="s">
        <v>158</v>
      </c>
      <c r="D129" s="14" t="s">
        <v>319</v>
      </c>
    </row>
    <row r="130" spans="1:4" x14ac:dyDescent="0.25">
      <c r="A130" s="14" t="s">
        <v>79</v>
      </c>
      <c r="B130" s="14" t="s">
        <v>338</v>
      </c>
      <c r="C130" s="14" t="s">
        <v>85</v>
      </c>
      <c r="D130" s="14" t="s">
        <v>339</v>
      </c>
    </row>
    <row r="131" spans="1:4" x14ac:dyDescent="0.25">
      <c r="A131" s="14" t="s">
        <v>79</v>
      </c>
      <c r="B131" s="14" t="s">
        <v>381</v>
      </c>
      <c r="C131" s="14" t="s">
        <v>100</v>
      </c>
      <c r="D131" s="14" t="s">
        <v>382</v>
      </c>
    </row>
    <row r="132" spans="1:4" x14ac:dyDescent="0.25">
      <c r="A132" s="14" t="s">
        <v>79</v>
      </c>
      <c r="B132" s="14" t="s">
        <v>238</v>
      </c>
      <c r="C132" s="14" t="s">
        <v>176</v>
      </c>
      <c r="D132" s="14" t="s">
        <v>470</v>
      </c>
    </row>
    <row r="133" spans="1:4" x14ac:dyDescent="0.25">
      <c r="A133" s="14" t="s">
        <v>79</v>
      </c>
      <c r="B133" s="14" t="s">
        <v>480</v>
      </c>
      <c r="C133" s="14" t="s">
        <v>481</v>
      </c>
      <c r="D133" s="14" t="s">
        <v>482</v>
      </c>
    </row>
    <row r="134" spans="1:4" x14ac:dyDescent="0.25">
      <c r="A134" s="14" t="s">
        <v>79</v>
      </c>
      <c r="B134" s="14" t="s">
        <v>529</v>
      </c>
      <c r="C134" s="14" t="s">
        <v>97</v>
      </c>
      <c r="D134" s="14" t="s">
        <v>530</v>
      </c>
    </row>
    <row r="135" spans="1:4" x14ac:dyDescent="0.25">
      <c r="A135" s="14" t="s">
        <v>79</v>
      </c>
      <c r="B135" s="14" t="s">
        <v>649</v>
      </c>
      <c r="C135" s="14" t="s">
        <v>244</v>
      </c>
      <c r="D135" s="14" t="s">
        <v>650</v>
      </c>
    </row>
    <row r="136" spans="1:4" x14ac:dyDescent="0.25">
      <c r="A136" s="14" t="s">
        <v>79</v>
      </c>
      <c r="B136" s="14" t="s">
        <v>826</v>
      </c>
      <c r="C136" s="14" t="s">
        <v>244</v>
      </c>
      <c r="D136" s="14" t="s">
        <v>827</v>
      </c>
    </row>
    <row r="137" spans="1:4" x14ac:dyDescent="0.25">
      <c r="A137" s="14" t="s">
        <v>79</v>
      </c>
      <c r="B137" s="14" t="s">
        <v>853</v>
      </c>
      <c r="C137" s="14" t="s">
        <v>854</v>
      </c>
      <c r="D137" s="14" t="s">
        <v>855</v>
      </c>
    </row>
    <row r="138" spans="1:4" ht="45" x14ac:dyDescent="0.25">
      <c r="A138" s="14" t="s">
        <v>446</v>
      </c>
      <c r="B138" s="14" t="s">
        <v>447</v>
      </c>
      <c r="C138" s="14" t="s">
        <v>89</v>
      </c>
      <c r="D138" s="14" t="s">
        <v>448</v>
      </c>
    </row>
    <row r="139" spans="1:4" x14ac:dyDescent="0.25">
      <c r="A139" s="14" t="s">
        <v>573</v>
      </c>
      <c r="B139" s="14" t="s">
        <v>574</v>
      </c>
      <c r="C139" s="14" t="s">
        <v>118</v>
      </c>
      <c r="D139" s="14" t="s">
        <v>575</v>
      </c>
    </row>
    <row r="140" spans="1:4" ht="30" x14ac:dyDescent="0.25">
      <c r="A140" s="14" t="s">
        <v>146</v>
      </c>
      <c r="B140" s="14" t="s">
        <v>147</v>
      </c>
      <c r="C140" s="14" t="s">
        <v>85</v>
      </c>
      <c r="D140" s="14" t="s">
        <v>148</v>
      </c>
    </row>
    <row r="141" spans="1:4" ht="30" x14ac:dyDescent="0.25">
      <c r="A141" s="14" t="s">
        <v>146</v>
      </c>
      <c r="B141" s="14" t="s">
        <v>268</v>
      </c>
      <c r="C141" s="14" t="s">
        <v>269</v>
      </c>
      <c r="D141" s="14" t="s">
        <v>270</v>
      </c>
    </row>
    <row r="142" spans="1:4" ht="30" x14ac:dyDescent="0.25">
      <c r="A142" s="14" t="s">
        <v>146</v>
      </c>
      <c r="B142" s="14" t="s">
        <v>284</v>
      </c>
      <c r="C142" s="14" t="s">
        <v>285</v>
      </c>
      <c r="D142" s="14" t="s">
        <v>286</v>
      </c>
    </row>
    <row r="143" spans="1:4" ht="30" x14ac:dyDescent="0.25">
      <c r="A143" s="14" t="s">
        <v>146</v>
      </c>
      <c r="B143" s="14" t="s">
        <v>347</v>
      </c>
      <c r="C143" s="14" t="s">
        <v>192</v>
      </c>
      <c r="D143" s="14" t="s">
        <v>148</v>
      </c>
    </row>
    <row r="144" spans="1:4" ht="30" x14ac:dyDescent="0.25">
      <c r="A144" s="14" t="s">
        <v>146</v>
      </c>
      <c r="B144" s="14" t="s">
        <v>348</v>
      </c>
      <c r="C144" s="14" t="s">
        <v>22</v>
      </c>
      <c r="D144" s="14" t="s">
        <v>349</v>
      </c>
    </row>
    <row r="145" spans="1:4" ht="30" x14ac:dyDescent="0.25">
      <c r="A145" s="14" t="s">
        <v>146</v>
      </c>
      <c r="B145" s="14" t="s">
        <v>351</v>
      </c>
      <c r="C145" s="14" t="s">
        <v>285</v>
      </c>
      <c r="D145" s="14" t="s">
        <v>148</v>
      </c>
    </row>
    <row r="146" spans="1:4" ht="30" x14ac:dyDescent="0.25">
      <c r="A146" s="14" t="s">
        <v>146</v>
      </c>
      <c r="B146" s="14" t="s">
        <v>363</v>
      </c>
      <c r="C146" s="14" t="s">
        <v>285</v>
      </c>
      <c r="D146" s="14" t="s">
        <v>148</v>
      </c>
    </row>
    <row r="147" spans="1:4" ht="45" x14ac:dyDescent="0.25">
      <c r="A147" s="14" t="s">
        <v>146</v>
      </c>
      <c r="B147" s="14" t="s">
        <v>418</v>
      </c>
      <c r="C147" s="14" t="s">
        <v>167</v>
      </c>
      <c r="D147" s="14" t="s">
        <v>419</v>
      </c>
    </row>
    <row r="148" spans="1:4" ht="30" x14ac:dyDescent="0.25">
      <c r="A148" s="14" t="s">
        <v>146</v>
      </c>
      <c r="B148" s="14" t="s">
        <v>576</v>
      </c>
      <c r="C148" s="14" t="s">
        <v>141</v>
      </c>
      <c r="D148" s="14" t="s">
        <v>148</v>
      </c>
    </row>
    <row r="149" spans="1:4" x14ac:dyDescent="0.25">
      <c r="A149" s="14" t="s">
        <v>146</v>
      </c>
      <c r="B149" s="14" t="s">
        <v>607</v>
      </c>
      <c r="C149" s="14" t="s">
        <v>22</v>
      </c>
      <c r="D149" s="14" t="s">
        <v>608</v>
      </c>
    </row>
    <row r="150" spans="1:4" ht="30" x14ac:dyDescent="0.25">
      <c r="A150" s="14" t="s">
        <v>146</v>
      </c>
      <c r="B150" s="14" t="s">
        <v>738</v>
      </c>
      <c r="C150" s="14" t="s">
        <v>537</v>
      </c>
      <c r="D150" s="14" t="s">
        <v>739</v>
      </c>
    </row>
    <row r="151" spans="1:4" ht="30" x14ac:dyDescent="0.25">
      <c r="A151" s="14" t="s">
        <v>146</v>
      </c>
      <c r="B151" s="14" t="s">
        <v>778</v>
      </c>
      <c r="C151" s="14" t="s">
        <v>85</v>
      </c>
      <c r="D151" s="14" t="s">
        <v>148</v>
      </c>
    </row>
    <row r="152" spans="1:4" ht="30" x14ac:dyDescent="0.25">
      <c r="A152" s="14" t="s">
        <v>146</v>
      </c>
      <c r="B152" s="14" t="s">
        <v>786</v>
      </c>
      <c r="C152" s="14" t="s">
        <v>272</v>
      </c>
      <c r="D152" s="14" t="s">
        <v>787</v>
      </c>
    </row>
    <row r="153" spans="1:4" ht="30" x14ac:dyDescent="0.25">
      <c r="A153" s="14" t="s">
        <v>146</v>
      </c>
      <c r="B153" s="14" t="s">
        <v>792</v>
      </c>
      <c r="C153" s="14" t="s">
        <v>192</v>
      </c>
      <c r="D153" s="14" t="s">
        <v>442</v>
      </c>
    </row>
    <row r="154" spans="1:4" x14ac:dyDescent="0.25">
      <c r="A154" s="14" t="s">
        <v>146</v>
      </c>
      <c r="B154" s="14" t="s">
        <v>838</v>
      </c>
      <c r="C154" s="14" t="s">
        <v>93</v>
      </c>
      <c r="D154" s="14" t="s">
        <v>839</v>
      </c>
    </row>
    <row r="155" spans="1:4" x14ac:dyDescent="0.25">
      <c r="A155" s="14" t="s">
        <v>767</v>
      </c>
      <c r="B155" s="14" t="s">
        <v>768</v>
      </c>
      <c r="C155" s="14" t="s">
        <v>537</v>
      </c>
      <c r="D155" s="14" t="s">
        <v>769</v>
      </c>
    </row>
    <row r="156" spans="1:4" ht="30" x14ac:dyDescent="0.25">
      <c r="A156" s="14" t="s">
        <v>343</v>
      </c>
      <c r="B156" s="14" t="s">
        <v>344</v>
      </c>
      <c r="C156" s="14" t="s">
        <v>345</v>
      </c>
      <c r="D156" s="14" t="s">
        <v>346</v>
      </c>
    </row>
    <row r="157" spans="1:4" ht="30" x14ac:dyDescent="0.25">
      <c r="A157" s="14" t="s">
        <v>343</v>
      </c>
      <c r="B157" s="14" t="s">
        <v>557</v>
      </c>
      <c r="C157" s="14" t="s">
        <v>100</v>
      </c>
      <c r="D157" s="14" t="s">
        <v>558</v>
      </c>
    </row>
    <row r="158" spans="1:4" ht="60" x14ac:dyDescent="0.25">
      <c r="A158" s="14" t="s">
        <v>343</v>
      </c>
      <c r="B158" s="14" t="s">
        <v>717</v>
      </c>
      <c r="C158" s="14" t="s">
        <v>718</v>
      </c>
      <c r="D158" s="14" t="s">
        <v>719</v>
      </c>
    </row>
    <row r="159" spans="1:4" x14ac:dyDescent="0.25">
      <c r="A159" s="14" t="s">
        <v>110</v>
      </c>
      <c r="B159" s="14" t="s">
        <v>111</v>
      </c>
      <c r="C159" s="14" t="s">
        <v>100</v>
      </c>
      <c r="D159" s="14" t="s">
        <v>112</v>
      </c>
    </row>
    <row r="160" spans="1:4" ht="45" x14ac:dyDescent="0.25">
      <c r="A160" s="14" t="s">
        <v>335</v>
      </c>
      <c r="B160" s="14" t="s">
        <v>336</v>
      </c>
      <c r="C160" s="14" t="s">
        <v>130</v>
      </c>
      <c r="D160" s="14" t="s">
        <v>337</v>
      </c>
    </row>
    <row r="161" spans="1:4" ht="45" x14ac:dyDescent="0.25">
      <c r="A161" s="14" t="s">
        <v>149</v>
      </c>
      <c r="B161" s="14" t="s">
        <v>150</v>
      </c>
      <c r="C161" s="14" t="s">
        <v>151</v>
      </c>
      <c r="D161" s="14" t="s">
        <v>152</v>
      </c>
    </row>
    <row r="162" spans="1:4" x14ac:dyDescent="0.25">
      <c r="A162" s="14" t="s">
        <v>149</v>
      </c>
      <c r="B162" s="14" t="s">
        <v>477</v>
      </c>
      <c r="C162" s="14" t="s">
        <v>478</v>
      </c>
      <c r="D162" s="14" t="s">
        <v>479</v>
      </c>
    </row>
    <row r="163" spans="1:4" ht="30" x14ac:dyDescent="0.25">
      <c r="A163" s="14" t="s">
        <v>295</v>
      </c>
      <c r="B163" s="14" t="s">
        <v>296</v>
      </c>
      <c r="C163" s="14" t="s">
        <v>167</v>
      </c>
      <c r="D163" s="14" t="s">
        <v>297</v>
      </c>
    </row>
    <row r="164" spans="1:4" ht="30" x14ac:dyDescent="0.25">
      <c r="A164" s="14" t="s">
        <v>295</v>
      </c>
      <c r="B164" s="14" t="s">
        <v>391</v>
      </c>
      <c r="C164" s="14" t="s">
        <v>154</v>
      </c>
      <c r="D164" s="14" t="s">
        <v>392</v>
      </c>
    </row>
    <row r="165" spans="1:4" ht="45" x14ac:dyDescent="0.25">
      <c r="A165" s="14" t="s">
        <v>298</v>
      </c>
      <c r="B165" s="14" t="s">
        <v>299</v>
      </c>
      <c r="C165" s="14" t="s">
        <v>167</v>
      </c>
      <c r="D165" s="14" t="s">
        <v>300</v>
      </c>
    </row>
    <row r="166" spans="1:4" ht="45" x14ac:dyDescent="0.25">
      <c r="A166" s="14" t="s">
        <v>298</v>
      </c>
      <c r="B166" s="14" t="s">
        <v>389</v>
      </c>
      <c r="C166" s="14" t="s">
        <v>269</v>
      </c>
      <c r="D166" s="14" t="s">
        <v>390</v>
      </c>
    </row>
    <row r="167" spans="1:4" ht="45" x14ac:dyDescent="0.25">
      <c r="A167" s="14" t="s">
        <v>298</v>
      </c>
      <c r="B167" s="14" t="s">
        <v>616</v>
      </c>
      <c r="C167" s="14" t="s">
        <v>617</v>
      </c>
      <c r="D167" s="14" t="s">
        <v>618</v>
      </c>
    </row>
    <row r="168" spans="1:4" ht="45" x14ac:dyDescent="0.25">
      <c r="A168" s="14" t="s">
        <v>298</v>
      </c>
      <c r="B168" s="14" t="s">
        <v>647</v>
      </c>
      <c r="C168" s="14" t="s">
        <v>629</v>
      </c>
      <c r="D168" s="14" t="s">
        <v>648</v>
      </c>
    </row>
    <row r="169" spans="1:4" ht="45" x14ac:dyDescent="0.25">
      <c r="A169" s="14" t="s">
        <v>42</v>
      </c>
      <c r="B169" s="14" t="s">
        <v>43</v>
      </c>
      <c r="C169" s="14" t="s">
        <v>44</v>
      </c>
      <c r="D169" s="14" t="s">
        <v>45</v>
      </c>
    </row>
    <row r="170" spans="1:4" ht="45" x14ac:dyDescent="0.25">
      <c r="A170" s="14" t="s">
        <v>42</v>
      </c>
      <c r="B170" s="14" t="s">
        <v>202</v>
      </c>
      <c r="C170" s="14" t="s">
        <v>203</v>
      </c>
      <c r="D170" s="14" t="s">
        <v>45</v>
      </c>
    </row>
    <row r="171" spans="1:4" ht="45" x14ac:dyDescent="0.25">
      <c r="A171" s="14" t="s">
        <v>42</v>
      </c>
      <c r="B171" s="14" t="s">
        <v>230</v>
      </c>
      <c r="C171" s="14" t="s">
        <v>133</v>
      </c>
      <c r="D171" s="14" t="s">
        <v>45</v>
      </c>
    </row>
    <row r="172" spans="1:4" ht="45" x14ac:dyDescent="0.25">
      <c r="A172" s="14" t="s">
        <v>42</v>
      </c>
      <c r="B172" s="14" t="s">
        <v>231</v>
      </c>
      <c r="C172" s="14" t="s">
        <v>232</v>
      </c>
      <c r="D172" s="14" t="s">
        <v>233</v>
      </c>
    </row>
    <row r="173" spans="1:4" ht="45" x14ac:dyDescent="0.25">
      <c r="A173" s="14" t="s">
        <v>42</v>
      </c>
      <c r="B173" s="14" t="s">
        <v>282</v>
      </c>
      <c r="C173" s="14" t="s">
        <v>283</v>
      </c>
      <c r="D173" s="14" t="s">
        <v>45</v>
      </c>
    </row>
    <row r="174" spans="1:4" ht="45" x14ac:dyDescent="0.25">
      <c r="A174" s="14" t="s">
        <v>42</v>
      </c>
      <c r="B174" s="14" t="s">
        <v>290</v>
      </c>
      <c r="C174" s="14" t="s">
        <v>276</v>
      </c>
      <c r="D174" s="14" t="s">
        <v>291</v>
      </c>
    </row>
    <row r="175" spans="1:4" ht="45" x14ac:dyDescent="0.25">
      <c r="A175" s="14" t="s">
        <v>42</v>
      </c>
      <c r="B175" s="14" t="s">
        <v>305</v>
      </c>
      <c r="C175" s="14" t="s">
        <v>59</v>
      </c>
      <c r="D175" s="14" t="s">
        <v>306</v>
      </c>
    </row>
    <row r="176" spans="1:4" ht="45" x14ac:dyDescent="0.25">
      <c r="A176" s="14" t="s">
        <v>42</v>
      </c>
      <c r="B176" s="14" t="s">
        <v>312</v>
      </c>
      <c r="C176" s="14" t="s">
        <v>313</v>
      </c>
      <c r="D176" s="14" t="s">
        <v>314</v>
      </c>
    </row>
    <row r="177" spans="1:4" ht="45" x14ac:dyDescent="0.25">
      <c r="A177" s="14" t="s">
        <v>42</v>
      </c>
      <c r="B177" s="14" t="s">
        <v>350</v>
      </c>
      <c r="C177" s="14" t="s">
        <v>232</v>
      </c>
      <c r="D177" s="14" t="s">
        <v>45</v>
      </c>
    </row>
    <row r="178" spans="1:4" ht="45" x14ac:dyDescent="0.25">
      <c r="A178" s="14" t="s">
        <v>42</v>
      </c>
      <c r="B178" s="14" t="s">
        <v>371</v>
      </c>
      <c r="C178" s="14" t="s">
        <v>17</v>
      </c>
      <c r="D178" s="14" t="s">
        <v>45</v>
      </c>
    </row>
    <row r="179" spans="1:4" ht="45" x14ac:dyDescent="0.25">
      <c r="A179" s="14" t="s">
        <v>42</v>
      </c>
      <c r="B179" s="14" t="s">
        <v>372</v>
      </c>
      <c r="C179" s="14" t="s">
        <v>185</v>
      </c>
      <c r="D179" s="14" t="s">
        <v>306</v>
      </c>
    </row>
    <row r="180" spans="1:4" ht="45" x14ac:dyDescent="0.25">
      <c r="A180" s="14" t="s">
        <v>42</v>
      </c>
      <c r="B180" s="14" t="s">
        <v>458</v>
      </c>
      <c r="C180" s="14" t="s">
        <v>244</v>
      </c>
      <c r="D180" s="14" t="s">
        <v>45</v>
      </c>
    </row>
    <row r="181" spans="1:4" ht="45" x14ac:dyDescent="0.25">
      <c r="A181" s="14" t="s">
        <v>42</v>
      </c>
      <c r="B181" s="14" t="s">
        <v>522</v>
      </c>
      <c r="C181" s="14" t="s">
        <v>108</v>
      </c>
      <c r="D181" s="14" t="s">
        <v>306</v>
      </c>
    </row>
    <row r="182" spans="1:4" ht="45" x14ac:dyDescent="0.25">
      <c r="A182" s="14" t="s">
        <v>42</v>
      </c>
      <c r="B182" s="14" t="s">
        <v>527</v>
      </c>
      <c r="C182" s="14" t="s">
        <v>81</v>
      </c>
      <c r="D182" s="14" t="s">
        <v>306</v>
      </c>
    </row>
    <row r="183" spans="1:4" ht="45" x14ac:dyDescent="0.25">
      <c r="A183" s="14" t="s">
        <v>42</v>
      </c>
      <c r="B183" s="14" t="s">
        <v>585</v>
      </c>
      <c r="C183" s="14" t="s">
        <v>586</v>
      </c>
      <c r="D183" s="14" t="s">
        <v>306</v>
      </c>
    </row>
    <row r="184" spans="1:4" ht="45" x14ac:dyDescent="0.25">
      <c r="A184" s="14" t="s">
        <v>42</v>
      </c>
      <c r="B184" s="14" t="s">
        <v>613</v>
      </c>
      <c r="C184" s="14" t="s">
        <v>179</v>
      </c>
      <c r="D184" s="14" t="s">
        <v>306</v>
      </c>
    </row>
    <row r="185" spans="1:4" ht="45" x14ac:dyDescent="0.25">
      <c r="A185" s="14" t="s">
        <v>42</v>
      </c>
      <c r="B185" s="14" t="s">
        <v>626</v>
      </c>
      <c r="C185" s="14" t="s">
        <v>325</v>
      </c>
      <c r="D185" s="14" t="s">
        <v>538</v>
      </c>
    </row>
    <row r="186" spans="1:4" ht="45" x14ac:dyDescent="0.25">
      <c r="A186" s="14" t="s">
        <v>42</v>
      </c>
      <c r="B186" s="14" t="s">
        <v>673</v>
      </c>
      <c r="C186" s="14" t="s">
        <v>510</v>
      </c>
      <c r="D186" s="14" t="s">
        <v>45</v>
      </c>
    </row>
    <row r="187" spans="1:4" ht="45" x14ac:dyDescent="0.25">
      <c r="A187" s="14" t="s">
        <v>42</v>
      </c>
      <c r="B187" s="14" t="s">
        <v>676</v>
      </c>
      <c r="C187" s="14" t="s">
        <v>677</v>
      </c>
      <c r="D187" s="14" t="s">
        <v>45</v>
      </c>
    </row>
    <row r="188" spans="1:4" ht="45" x14ac:dyDescent="0.25">
      <c r="A188" s="14" t="s">
        <v>42</v>
      </c>
      <c r="B188" s="14" t="s">
        <v>690</v>
      </c>
      <c r="C188" s="14" t="s">
        <v>30</v>
      </c>
      <c r="D188" s="14" t="s">
        <v>691</v>
      </c>
    </row>
    <row r="189" spans="1:4" ht="45" x14ac:dyDescent="0.25">
      <c r="A189" s="14" t="s">
        <v>42</v>
      </c>
      <c r="B189" s="14" t="s">
        <v>695</v>
      </c>
      <c r="C189" s="14" t="s">
        <v>154</v>
      </c>
      <c r="D189" s="14" t="s">
        <v>306</v>
      </c>
    </row>
    <row r="190" spans="1:4" ht="45" x14ac:dyDescent="0.25">
      <c r="A190" s="14" t="s">
        <v>42</v>
      </c>
      <c r="B190" s="14" t="s">
        <v>704</v>
      </c>
      <c r="C190" s="14" t="s">
        <v>705</v>
      </c>
      <c r="D190" s="14" t="s">
        <v>306</v>
      </c>
    </row>
    <row r="191" spans="1:4" ht="45" x14ac:dyDescent="0.25">
      <c r="A191" s="14" t="s">
        <v>42</v>
      </c>
      <c r="B191" s="14" t="s">
        <v>724</v>
      </c>
      <c r="C191" s="14" t="s">
        <v>34</v>
      </c>
      <c r="D191" s="14" t="s">
        <v>45</v>
      </c>
    </row>
    <row r="192" spans="1:4" ht="45" x14ac:dyDescent="0.25">
      <c r="A192" s="14" t="s">
        <v>42</v>
      </c>
      <c r="B192" s="14" t="s">
        <v>730</v>
      </c>
      <c r="C192" s="14" t="s">
        <v>26</v>
      </c>
      <c r="D192" s="14" t="s">
        <v>306</v>
      </c>
    </row>
    <row r="193" spans="1:4" ht="45" x14ac:dyDescent="0.25">
      <c r="A193" s="14" t="s">
        <v>42</v>
      </c>
      <c r="B193" s="14" t="s">
        <v>795</v>
      </c>
      <c r="C193" s="14" t="s">
        <v>705</v>
      </c>
      <c r="D193" s="14" t="s">
        <v>306</v>
      </c>
    </row>
    <row r="194" spans="1:4" ht="45" x14ac:dyDescent="0.25">
      <c r="A194" s="14" t="s">
        <v>42</v>
      </c>
      <c r="B194" s="14" t="s">
        <v>796</v>
      </c>
      <c r="C194" s="14" t="s">
        <v>555</v>
      </c>
      <c r="D194" s="14" t="s">
        <v>691</v>
      </c>
    </row>
    <row r="195" spans="1:4" ht="45" x14ac:dyDescent="0.25">
      <c r="A195" s="14" t="s">
        <v>627</v>
      </c>
      <c r="B195" s="14" t="s">
        <v>628</v>
      </c>
      <c r="C195" s="14" t="s">
        <v>629</v>
      </c>
      <c r="D195" s="14" t="s">
        <v>630</v>
      </c>
    </row>
    <row r="196" spans="1:4" x14ac:dyDescent="0.25">
      <c r="A196" s="14" t="s">
        <v>91</v>
      </c>
      <c r="B196" s="14" t="s">
        <v>92</v>
      </c>
      <c r="C196" s="14" t="s">
        <v>93</v>
      </c>
      <c r="D196" s="14" t="s">
        <v>94</v>
      </c>
    </row>
    <row r="197" spans="1:4" ht="30" x14ac:dyDescent="0.25">
      <c r="A197" s="14" t="s">
        <v>91</v>
      </c>
      <c r="B197" s="14" t="s">
        <v>99</v>
      </c>
      <c r="C197" s="14" t="s">
        <v>100</v>
      </c>
      <c r="D197" s="14" t="s">
        <v>101</v>
      </c>
    </row>
    <row r="198" spans="1:4" x14ac:dyDescent="0.25">
      <c r="A198" s="14" t="s">
        <v>91</v>
      </c>
      <c r="B198" s="14" t="s">
        <v>214</v>
      </c>
      <c r="C198" s="14" t="s">
        <v>215</v>
      </c>
      <c r="D198" s="14" t="s">
        <v>216</v>
      </c>
    </row>
    <row r="199" spans="1:4" ht="30" x14ac:dyDescent="0.25">
      <c r="A199" s="14" t="s">
        <v>91</v>
      </c>
      <c r="B199" s="14" t="s">
        <v>324</v>
      </c>
      <c r="C199" s="14" t="s">
        <v>325</v>
      </c>
      <c r="D199" s="14" t="s">
        <v>326</v>
      </c>
    </row>
    <row r="200" spans="1:4" x14ac:dyDescent="0.25">
      <c r="A200" s="14" t="s">
        <v>91</v>
      </c>
      <c r="B200" s="14" t="s">
        <v>504</v>
      </c>
      <c r="C200" s="14" t="s">
        <v>505</v>
      </c>
      <c r="D200" s="14" t="s">
        <v>506</v>
      </c>
    </row>
    <row r="201" spans="1:4" x14ac:dyDescent="0.25">
      <c r="A201" s="14" t="s">
        <v>91</v>
      </c>
      <c r="B201" s="14" t="s">
        <v>514</v>
      </c>
      <c r="C201" s="14" t="s">
        <v>22</v>
      </c>
      <c r="D201" s="14" t="s">
        <v>515</v>
      </c>
    </row>
    <row r="202" spans="1:4" x14ac:dyDescent="0.25">
      <c r="A202" s="14" t="s">
        <v>91</v>
      </c>
      <c r="B202" s="14" t="s">
        <v>528</v>
      </c>
      <c r="C202" s="14" t="s">
        <v>124</v>
      </c>
      <c r="D202" s="14" t="s">
        <v>375</v>
      </c>
    </row>
    <row r="203" spans="1:4" ht="30" x14ac:dyDescent="0.25">
      <c r="A203" s="14" t="s">
        <v>91</v>
      </c>
      <c r="B203" s="14" t="s">
        <v>582</v>
      </c>
      <c r="C203" s="14" t="s">
        <v>138</v>
      </c>
      <c r="D203" s="14" t="s">
        <v>220</v>
      </c>
    </row>
    <row r="204" spans="1:4" ht="30" x14ac:dyDescent="0.25">
      <c r="A204" s="14" t="s">
        <v>91</v>
      </c>
      <c r="B204" s="14" t="s">
        <v>612</v>
      </c>
      <c r="C204" s="14" t="s">
        <v>138</v>
      </c>
      <c r="D204" s="14" t="s">
        <v>220</v>
      </c>
    </row>
    <row r="205" spans="1:4" x14ac:dyDescent="0.25">
      <c r="A205" s="14" t="s">
        <v>91</v>
      </c>
      <c r="B205" s="14" t="s">
        <v>631</v>
      </c>
      <c r="C205" s="14" t="s">
        <v>85</v>
      </c>
      <c r="D205" s="14" t="s">
        <v>279</v>
      </c>
    </row>
    <row r="206" spans="1:4" ht="30" x14ac:dyDescent="0.25">
      <c r="A206" s="14" t="s">
        <v>91</v>
      </c>
      <c r="B206" s="14" t="s">
        <v>696</v>
      </c>
      <c r="C206" s="14" t="s">
        <v>138</v>
      </c>
      <c r="D206" s="14" t="s">
        <v>220</v>
      </c>
    </row>
    <row r="207" spans="1:4" x14ac:dyDescent="0.25">
      <c r="A207" s="14" t="s">
        <v>91</v>
      </c>
      <c r="B207" s="14" t="s">
        <v>735</v>
      </c>
      <c r="C207" s="14" t="s">
        <v>85</v>
      </c>
      <c r="D207" s="14" t="s">
        <v>506</v>
      </c>
    </row>
    <row r="208" spans="1:4" x14ac:dyDescent="0.25">
      <c r="A208" s="14" t="s">
        <v>91</v>
      </c>
      <c r="B208" s="14" t="s">
        <v>737</v>
      </c>
      <c r="C208" s="14" t="s">
        <v>212</v>
      </c>
      <c r="D208" s="14" t="s">
        <v>506</v>
      </c>
    </row>
    <row r="209" spans="1:4" ht="30" x14ac:dyDescent="0.25">
      <c r="A209" s="14" t="s">
        <v>91</v>
      </c>
      <c r="B209" s="14" t="s">
        <v>859</v>
      </c>
      <c r="C209" s="14" t="s">
        <v>384</v>
      </c>
      <c r="D209" s="14" t="s">
        <v>860</v>
      </c>
    </row>
    <row r="210" spans="1:4" ht="45" x14ac:dyDescent="0.25">
      <c r="A210" s="14" t="s">
        <v>72</v>
      </c>
      <c r="B210" s="14" t="s">
        <v>73</v>
      </c>
      <c r="C210" s="14" t="s">
        <v>74</v>
      </c>
      <c r="D210" s="14" t="s">
        <v>75</v>
      </c>
    </row>
    <row r="211" spans="1:4" ht="45" x14ac:dyDescent="0.25">
      <c r="A211" s="14" t="s">
        <v>72</v>
      </c>
      <c r="B211" s="14" t="s">
        <v>129</v>
      </c>
      <c r="C211" s="14" t="s">
        <v>130</v>
      </c>
      <c r="D211" s="14" t="s">
        <v>75</v>
      </c>
    </row>
    <row r="212" spans="1:4" ht="45" x14ac:dyDescent="0.25">
      <c r="A212" s="14" t="s">
        <v>72</v>
      </c>
      <c r="B212" s="14" t="s">
        <v>366</v>
      </c>
      <c r="C212" s="14" t="s">
        <v>367</v>
      </c>
      <c r="D212" s="14" t="s">
        <v>368</v>
      </c>
    </row>
    <row r="213" spans="1:4" ht="45" x14ac:dyDescent="0.25">
      <c r="A213" s="14" t="s">
        <v>72</v>
      </c>
      <c r="B213" s="14" t="s">
        <v>396</v>
      </c>
      <c r="C213" s="14" t="s">
        <v>26</v>
      </c>
      <c r="D213" s="14" t="s">
        <v>397</v>
      </c>
    </row>
    <row r="214" spans="1:4" ht="45" x14ac:dyDescent="0.25">
      <c r="A214" s="14" t="s">
        <v>72</v>
      </c>
      <c r="B214" s="14" t="s">
        <v>427</v>
      </c>
      <c r="C214" s="14" t="s">
        <v>408</v>
      </c>
      <c r="D214" s="14" t="s">
        <v>428</v>
      </c>
    </row>
    <row r="215" spans="1:4" ht="45" x14ac:dyDescent="0.25">
      <c r="A215" s="14" t="s">
        <v>72</v>
      </c>
      <c r="B215" s="14" t="s">
        <v>465</v>
      </c>
      <c r="C215" s="14" t="s">
        <v>97</v>
      </c>
      <c r="D215" s="14" t="s">
        <v>466</v>
      </c>
    </row>
    <row r="216" spans="1:4" ht="45" x14ac:dyDescent="0.25">
      <c r="A216" s="14" t="s">
        <v>72</v>
      </c>
      <c r="B216" s="14" t="s">
        <v>509</v>
      </c>
      <c r="C216" s="14" t="s">
        <v>510</v>
      </c>
      <c r="D216" s="14" t="s">
        <v>511</v>
      </c>
    </row>
    <row r="217" spans="1:4" ht="45" x14ac:dyDescent="0.25">
      <c r="A217" s="14" t="s">
        <v>72</v>
      </c>
      <c r="B217" s="14" t="s">
        <v>525</v>
      </c>
      <c r="C217" s="14" t="s">
        <v>40</v>
      </c>
      <c r="D217" s="14" t="s">
        <v>526</v>
      </c>
    </row>
    <row r="218" spans="1:4" ht="45" x14ac:dyDescent="0.25">
      <c r="A218" s="14" t="s">
        <v>72</v>
      </c>
      <c r="B218" s="14" t="s">
        <v>592</v>
      </c>
      <c r="C218" s="14" t="s">
        <v>138</v>
      </c>
      <c r="D218" s="14" t="s">
        <v>593</v>
      </c>
    </row>
    <row r="219" spans="1:4" ht="90" x14ac:dyDescent="0.25">
      <c r="A219" s="14" t="s">
        <v>72</v>
      </c>
      <c r="B219" s="14" t="s">
        <v>680</v>
      </c>
      <c r="C219" s="14" t="s">
        <v>138</v>
      </c>
      <c r="D219" s="14" t="s">
        <v>681</v>
      </c>
    </row>
    <row r="220" spans="1:4" ht="45" x14ac:dyDescent="0.25">
      <c r="A220" s="14" t="s">
        <v>72</v>
      </c>
      <c r="B220" s="14" t="s">
        <v>756</v>
      </c>
      <c r="C220" s="14" t="s">
        <v>198</v>
      </c>
      <c r="D220" s="14" t="s">
        <v>757</v>
      </c>
    </row>
    <row r="221" spans="1:4" ht="45" x14ac:dyDescent="0.25">
      <c r="A221" s="14" t="s">
        <v>72</v>
      </c>
      <c r="B221" s="14" t="s">
        <v>865</v>
      </c>
      <c r="C221" s="14" t="s">
        <v>272</v>
      </c>
      <c r="D221" s="14" t="s">
        <v>866</v>
      </c>
    </row>
    <row r="222" spans="1:4" ht="30" x14ac:dyDescent="0.25">
      <c r="A222" s="14" t="s">
        <v>633</v>
      </c>
      <c r="B222" s="14" t="s">
        <v>634</v>
      </c>
      <c r="C222" s="14" t="s">
        <v>635</v>
      </c>
      <c r="D222" s="14" t="s">
        <v>636</v>
      </c>
    </row>
    <row r="223" spans="1:4" ht="30" x14ac:dyDescent="0.25">
      <c r="A223" s="14" t="s">
        <v>637</v>
      </c>
      <c r="B223" s="14" t="s">
        <v>638</v>
      </c>
      <c r="C223" s="14" t="s">
        <v>639</v>
      </c>
      <c r="D223" s="14" t="s">
        <v>640</v>
      </c>
    </row>
    <row r="224" spans="1:4" ht="30" x14ac:dyDescent="0.25">
      <c r="A224" s="14" t="s">
        <v>242</v>
      </c>
      <c r="B224" s="14" t="s">
        <v>243</v>
      </c>
      <c r="C224" s="14" t="s">
        <v>244</v>
      </c>
      <c r="D224" s="14" t="s">
        <v>245</v>
      </c>
    </row>
    <row r="225" spans="1:4" x14ac:dyDescent="0.25">
      <c r="A225" s="14" t="s">
        <v>28</v>
      </c>
      <c r="B225" s="14" t="s">
        <v>29</v>
      </c>
      <c r="C225" s="14" t="s">
        <v>30</v>
      </c>
      <c r="D225" s="14" t="s">
        <v>31</v>
      </c>
    </row>
    <row r="226" spans="1:4" ht="30" x14ac:dyDescent="0.25">
      <c r="A226" s="14" t="s">
        <v>28</v>
      </c>
      <c r="B226" s="14" t="s">
        <v>600</v>
      </c>
      <c r="C226" s="14" t="s">
        <v>30</v>
      </c>
      <c r="D226" s="14" t="s">
        <v>601</v>
      </c>
    </row>
    <row r="227" spans="1:4" ht="60" x14ac:dyDescent="0.25">
      <c r="A227" s="14" t="s">
        <v>235</v>
      </c>
      <c r="B227" s="14" t="s">
        <v>236</v>
      </c>
      <c r="C227" s="14" t="s">
        <v>228</v>
      </c>
      <c r="D227" s="14" t="s">
        <v>237</v>
      </c>
    </row>
    <row r="228" spans="1:4" x14ac:dyDescent="0.25">
      <c r="A228" s="14" t="s">
        <v>204</v>
      </c>
      <c r="B228" s="14" t="s">
        <v>205</v>
      </c>
      <c r="C228" s="14" t="s">
        <v>206</v>
      </c>
      <c r="D228" s="14" t="s">
        <v>868</v>
      </c>
    </row>
    <row r="229" spans="1:4" x14ac:dyDescent="0.25">
      <c r="A229" s="14" t="s">
        <v>204</v>
      </c>
      <c r="B229" s="14" t="s">
        <v>227</v>
      </c>
      <c r="C229" s="14" t="s">
        <v>228</v>
      </c>
      <c r="D229" s="14" t="s">
        <v>229</v>
      </c>
    </row>
    <row r="230" spans="1:4" x14ac:dyDescent="0.25">
      <c r="A230" s="14" t="s">
        <v>165</v>
      </c>
      <c r="B230" s="14" t="s">
        <v>166</v>
      </c>
      <c r="C230" s="14" t="s">
        <v>167</v>
      </c>
      <c r="D230" s="14" t="s">
        <v>168</v>
      </c>
    </row>
    <row r="231" spans="1:4" ht="30" x14ac:dyDescent="0.25">
      <c r="A231" s="14" t="s">
        <v>102</v>
      </c>
      <c r="B231" s="14" t="s">
        <v>103</v>
      </c>
      <c r="C231" s="14" t="s">
        <v>104</v>
      </c>
      <c r="D231" s="14" t="s">
        <v>105</v>
      </c>
    </row>
    <row r="232" spans="1:4" x14ac:dyDescent="0.25">
      <c r="A232" s="14" t="s">
        <v>102</v>
      </c>
      <c r="B232" s="14" t="s">
        <v>746</v>
      </c>
      <c r="C232" s="14" t="s">
        <v>747</v>
      </c>
      <c r="D232" s="14" t="s">
        <v>748</v>
      </c>
    </row>
    <row r="233" spans="1:4" x14ac:dyDescent="0.25">
      <c r="A233" s="14" t="s">
        <v>102</v>
      </c>
      <c r="B233" s="14" t="s">
        <v>863</v>
      </c>
      <c r="C233" s="14" t="s">
        <v>545</v>
      </c>
      <c r="D233" s="14" t="s">
        <v>864</v>
      </c>
    </row>
    <row r="234" spans="1:4" ht="45" x14ac:dyDescent="0.25">
      <c r="A234" s="14" t="s">
        <v>64</v>
      </c>
      <c r="B234" s="14" t="s">
        <v>65</v>
      </c>
      <c r="C234" s="14" t="s">
        <v>66</v>
      </c>
      <c r="D234" s="14" t="s">
        <v>67</v>
      </c>
    </row>
    <row r="235" spans="1:4" ht="45" x14ac:dyDescent="0.25">
      <c r="A235" s="14" t="s">
        <v>64</v>
      </c>
      <c r="B235" s="14" t="s">
        <v>71</v>
      </c>
      <c r="C235" s="14" t="s">
        <v>22</v>
      </c>
      <c r="D235" s="14" t="s">
        <v>67</v>
      </c>
    </row>
    <row r="236" spans="1:4" ht="60" x14ac:dyDescent="0.25">
      <c r="A236" s="14" t="s">
        <v>64</v>
      </c>
      <c r="B236" s="14" t="s">
        <v>175</v>
      </c>
      <c r="C236" s="14" t="s">
        <v>176</v>
      </c>
      <c r="D236" s="14" t="s">
        <v>869</v>
      </c>
    </row>
    <row r="237" spans="1:4" ht="45" x14ac:dyDescent="0.25">
      <c r="A237" s="14" t="s">
        <v>64</v>
      </c>
      <c r="B237" s="14" t="s">
        <v>194</v>
      </c>
      <c r="C237" s="14" t="s">
        <v>40</v>
      </c>
      <c r="D237" s="14" t="s">
        <v>67</v>
      </c>
    </row>
    <row r="238" spans="1:4" ht="45" x14ac:dyDescent="0.25">
      <c r="A238" s="14" t="s">
        <v>64</v>
      </c>
      <c r="B238" s="14" t="s">
        <v>234</v>
      </c>
      <c r="C238" s="14" t="s">
        <v>85</v>
      </c>
      <c r="D238" s="14" t="s">
        <v>67</v>
      </c>
    </row>
    <row r="239" spans="1:4" ht="45" x14ac:dyDescent="0.25">
      <c r="A239" s="14" t="s">
        <v>64</v>
      </c>
      <c r="B239" s="14" t="s">
        <v>266</v>
      </c>
      <c r="C239" s="14" t="s">
        <v>124</v>
      </c>
      <c r="D239" s="14" t="s">
        <v>267</v>
      </c>
    </row>
    <row r="240" spans="1:4" ht="45" x14ac:dyDescent="0.25">
      <c r="A240" s="14" t="s">
        <v>64</v>
      </c>
      <c r="B240" s="14" t="s">
        <v>271</v>
      </c>
      <c r="C240" s="14" t="s">
        <v>272</v>
      </c>
      <c r="D240" s="14" t="s">
        <v>273</v>
      </c>
    </row>
    <row r="241" spans="1:4" ht="45" x14ac:dyDescent="0.25">
      <c r="A241" s="14" t="s">
        <v>64</v>
      </c>
      <c r="B241" s="14" t="s">
        <v>307</v>
      </c>
      <c r="C241" s="14" t="s">
        <v>308</v>
      </c>
      <c r="D241" s="14" t="s">
        <v>309</v>
      </c>
    </row>
    <row r="242" spans="1:4" ht="45" x14ac:dyDescent="0.25">
      <c r="A242" s="14" t="s">
        <v>64</v>
      </c>
      <c r="B242" s="14" t="s">
        <v>327</v>
      </c>
      <c r="C242" s="14" t="s">
        <v>283</v>
      </c>
      <c r="D242" s="14" t="s">
        <v>328</v>
      </c>
    </row>
    <row r="243" spans="1:4" ht="45" x14ac:dyDescent="0.25">
      <c r="A243" s="14" t="s">
        <v>64</v>
      </c>
      <c r="B243" s="14" t="s">
        <v>333</v>
      </c>
      <c r="C243" s="14" t="s">
        <v>192</v>
      </c>
      <c r="D243" s="14" t="s">
        <v>334</v>
      </c>
    </row>
    <row r="244" spans="1:4" ht="45" x14ac:dyDescent="0.25">
      <c r="A244" s="14" t="s">
        <v>64</v>
      </c>
      <c r="B244" s="14" t="s">
        <v>360</v>
      </c>
      <c r="C244" s="14" t="s">
        <v>276</v>
      </c>
      <c r="D244" s="14" t="s">
        <v>23</v>
      </c>
    </row>
    <row r="245" spans="1:4" ht="45" x14ac:dyDescent="0.25">
      <c r="A245" s="14" t="s">
        <v>64</v>
      </c>
      <c r="B245" s="14" t="s">
        <v>376</v>
      </c>
      <c r="C245" s="14" t="s">
        <v>330</v>
      </c>
      <c r="D245" s="14" t="s">
        <v>377</v>
      </c>
    </row>
    <row r="246" spans="1:4" ht="45" x14ac:dyDescent="0.25">
      <c r="A246" s="14" t="s">
        <v>64</v>
      </c>
      <c r="B246" s="14" t="s">
        <v>380</v>
      </c>
      <c r="C246" s="14" t="s">
        <v>37</v>
      </c>
      <c r="D246" s="14" t="s">
        <v>67</v>
      </c>
    </row>
    <row r="247" spans="1:4" ht="45" x14ac:dyDescent="0.25">
      <c r="A247" s="14" t="s">
        <v>64</v>
      </c>
      <c r="B247" s="14" t="s">
        <v>385</v>
      </c>
      <c r="C247" s="14" t="s">
        <v>192</v>
      </c>
      <c r="D247" s="14" t="s">
        <v>23</v>
      </c>
    </row>
    <row r="248" spans="1:4" ht="45" x14ac:dyDescent="0.25">
      <c r="A248" s="14" t="s">
        <v>64</v>
      </c>
      <c r="B248" s="14" t="s">
        <v>386</v>
      </c>
      <c r="C248" s="14" t="s">
        <v>141</v>
      </c>
      <c r="D248" s="14" t="s">
        <v>387</v>
      </c>
    </row>
    <row r="249" spans="1:4" ht="45" x14ac:dyDescent="0.25">
      <c r="A249" s="14" t="s">
        <v>64</v>
      </c>
      <c r="B249" s="14" t="s">
        <v>395</v>
      </c>
      <c r="C249" s="14" t="s">
        <v>22</v>
      </c>
      <c r="D249" s="14" t="s">
        <v>67</v>
      </c>
    </row>
    <row r="250" spans="1:4" ht="45" x14ac:dyDescent="0.25">
      <c r="A250" s="14" t="s">
        <v>64</v>
      </c>
      <c r="B250" s="14" t="s">
        <v>423</v>
      </c>
      <c r="C250" s="14" t="s">
        <v>48</v>
      </c>
      <c r="D250" s="14" t="s">
        <v>67</v>
      </c>
    </row>
    <row r="251" spans="1:4" ht="45" x14ac:dyDescent="0.25">
      <c r="A251" s="14" t="s">
        <v>64</v>
      </c>
      <c r="B251" s="14" t="s">
        <v>432</v>
      </c>
      <c r="C251" s="14" t="s">
        <v>100</v>
      </c>
      <c r="D251" s="14" t="s">
        <v>334</v>
      </c>
    </row>
    <row r="252" spans="1:4" ht="45" x14ac:dyDescent="0.25">
      <c r="A252" s="14" t="s">
        <v>64</v>
      </c>
      <c r="B252" s="14" t="s">
        <v>435</v>
      </c>
      <c r="C252" s="14" t="s">
        <v>48</v>
      </c>
      <c r="D252" s="14" t="s">
        <v>67</v>
      </c>
    </row>
    <row r="253" spans="1:4" ht="45" x14ac:dyDescent="0.25">
      <c r="A253" s="14" t="s">
        <v>64</v>
      </c>
      <c r="B253" s="14" t="s">
        <v>452</v>
      </c>
      <c r="C253" s="14" t="s">
        <v>40</v>
      </c>
      <c r="D253" s="14" t="s">
        <v>67</v>
      </c>
    </row>
    <row r="254" spans="1:4" ht="45" x14ac:dyDescent="0.25">
      <c r="A254" s="14" t="s">
        <v>64</v>
      </c>
      <c r="B254" s="14" t="s">
        <v>459</v>
      </c>
      <c r="C254" s="14" t="s">
        <v>118</v>
      </c>
      <c r="D254" s="14" t="s">
        <v>460</v>
      </c>
    </row>
    <row r="255" spans="1:4" ht="45" x14ac:dyDescent="0.25">
      <c r="A255" s="14" t="s">
        <v>64</v>
      </c>
      <c r="B255" s="14" t="s">
        <v>471</v>
      </c>
      <c r="C255" s="14" t="s">
        <v>118</v>
      </c>
      <c r="D255" s="14" t="s">
        <v>67</v>
      </c>
    </row>
    <row r="256" spans="1:4" ht="45" x14ac:dyDescent="0.25">
      <c r="A256" s="14" t="s">
        <v>64</v>
      </c>
      <c r="B256" s="14" t="s">
        <v>494</v>
      </c>
      <c r="C256" s="14" t="s">
        <v>192</v>
      </c>
      <c r="D256" s="14" t="s">
        <v>495</v>
      </c>
    </row>
    <row r="257" spans="1:4" ht="45" x14ac:dyDescent="0.25">
      <c r="A257" s="14" t="s">
        <v>64</v>
      </c>
      <c r="B257" s="14" t="s">
        <v>507</v>
      </c>
      <c r="C257" s="14" t="s">
        <v>185</v>
      </c>
      <c r="D257" s="14" t="s">
        <v>508</v>
      </c>
    </row>
    <row r="258" spans="1:4" ht="45" x14ac:dyDescent="0.25">
      <c r="A258" s="14" t="s">
        <v>64</v>
      </c>
      <c r="B258" s="14" t="s">
        <v>520</v>
      </c>
      <c r="C258" s="14" t="s">
        <v>198</v>
      </c>
      <c r="D258" s="14" t="s">
        <v>521</v>
      </c>
    </row>
    <row r="259" spans="1:4" ht="45" x14ac:dyDescent="0.25">
      <c r="A259" s="14" t="s">
        <v>64</v>
      </c>
      <c r="B259" s="14" t="s">
        <v>542</v>
      </c>
      <c r="C259" s="14" t="s">
        <v>108</v>
      </c>
      <c r="D259" s="14" t="s">
        <v>543</v>
      </c>
    </row>
    <row r="260" spans="1:4" ht="45" x14ac:dyDescent="0.25">
      <c r="A260" s="14" t="s">
        <v>64</v>
      </c>
      <c r="B260" s="14" t="s">
        <v>559</v>
      </c>
      <c r="C260" s="14" t="s">
        <v>100</v>
      </c>
      <c r="D260" s="14" t="s">
        <v>67</v>
      </c>
    </row>
    <row r="261" spans="1:4" ht="45" x14ac:dyDescent="0.25">
      <c r="A261" s="14" t="s">
        <v>64</v>
      </c>
      <c r="B261" s="14" t="s">
        <v>579</v>
      </c>
      <c r="C261" s="14" t="s">
        <v>48</v>
      </c>
      <c r="D261" s="14" t="s">
        <v>67</v>
      </c>
    </row>
    <row r="262" spans="1:4" ht="45" x14ac:dyDescent="0.25">
      <c r="A262" s="14" t="s">
        <v>64</v>
      </c>
      <c r="B262" s="14" t="s">
        <v>583</v>
      </c>
      <c r="C262" s="14" t="s">
        <v>26</v>
      </c>
      <c r="D262" s="14" t="s">
        <v>584</v>
      </c>
    </row>
    <row r="263" spans="1:4" ht="45" x14ac:dyDescent="0.25">
      <c r="A263" s="14" t="s">
        <v>64</v>
      </c>
      <c r="B263" s="14" t="s">
        <v>622</v>
      </c>
      <c r="C263" s="14" t="s">
        <v>244</v>
      </c>
      <c r="D263" s="14" t="s">
        <v>377</v>
      </c>
    </row>
    <row r="264" spans="1:4" ht="45" x14ac:dyDescent="0.25">
      <c r="A264" s="14" t="s">
        <v>64</v>
      </c>
      <c r="B264" s="14" t="s">
        <v>623</v>
      </c>
      <c r="C264" s="14" t="s">
        <v>48</v>
      </c>
      <c r="D264" s="14" t="s">
        <v>67</v>
      </c>
    </row>
    <row r="265" spans="1:4" ht="45" x14ac:dyDescent="0.25">
      <c r="A265" s="14" t="s">
        <v>64</v>
      </c>
      <c r="B265" s="14" t="s">
        <v>632</v>
      </c>
      <c r="C265" s="14" t="s">
        <v>40</v>
      </c>
      <c r="D265" s="14" t="s">
        <v>67</v>
      </c>
    </row>
    <row r="266" spans="1:4" ht="45" x14ac:dyDescent="0.25">
      <c r="A266" s="14" t="s">
        <v>64</v>
      </c>
      <c r="B266" s="14" t="s">
        <v>643</v>
      </c>
      <c r="C266" s="14" t="s">
        <v>66</v>
      </c>
      <c r="D266" s="14" t="s">
        <v>67</v>
      </c>
    </row>
    <row r="267" spans="1:4" ht="45" x14ac:dyDescent="0.25">
      <c r="A267" s="14" t="s">
        <v>64</v>
      </c>
      <c r="B267" s="14" t="s">
        <v>646</v>
      </c>
      <c r="C267" s="14" t="s">
        <v>85</v>
      </c>
      <c r="D267" s="14" t="s">
        <v>67</v>
      </c>
    </row>
    <row r="268" spans="1:4" ht="45" x14ac:dyDescent="0.25">
      <c r="A268" s="14" t="s">
        <v>64</v>
      </c>
      <c r="B268" s="14" t="s">
        <v>659</v>
      </c>
      <c r="C268" s="14" t="s">
        <v>167</v>
      </c>
      <c r="D268" s="14" t="s">
        <v>67</v>
      </c>
    </row>
    <row r="269" spans="1:4" ht="45" x14ac:dyDescent="0.25">
      <c r="A269" s="14" t="s">
        <v>64</v>
      </c>
      <c r="B269" s="14" t="s">
        <v>665</v>
      </c>
      <c r="C269" s="14" t="s">
        <v>176</v>
      </c>
      <c r="D269" s="14" t="s">
        <v>67</v>
      </c>
    </row>
    <row r="270" spans="1:4" ht="45" x14ac:dyDescent="0.25">
      <c r="A270" s="14" t="s">
        <v>64</v>
      </c>
      <c r="B270" s="14" t="s">
        <v>699</v>
      </c>
      <c r="C270" s="14" t="s">
        <v>700</v>
      </c>
      <c r="D270" s="14" t="s">
        <v>701</v>
      </c>
    </row>
    <row r="271" spans="1:4" ht="45" x14ac:dyDescent="0.25">
      <c r="A271" s="14" t="s">
        <v>64</v>
      </c>
      <c r="B271" s="14" t="s">
        <v>702</v>
      </c>
      <c r="C271" s="14" t="s">
        <v>185</v>
      </c>
      <c r="D271" s="14" t="s">
        <v>67</v>
      </c>
    </row>
    <row r="272" spans="1:4" ht="45" x14ac:dyDescent="0.25">
      <c r="A272" s="14" t="s">
        <v>64</v>
      </c>
      <c r="B272" s="14" t="s">
        <v>711</v>
      </c>
      <c r="C272" s="14" t="s">
        <v>66</v>
      </c>
      <c r="D272" s="14" t="s">
        <v>67</v>
      </c>
    </row>
    <row r="273" spans="1:4" ht="45" x14ac:dyDescent="0.25">
      <c r="A273" s="14" t="s">
        <v>64</v>
      </c>
      <c r="B273" s="14" t="s">
        <v>751</v>
      </c>
      <c r="C273" s="14" t="s">
        <v>22</v>
      </c>
      <c r="D273" s="14" t="s">
        <v>67</v>
      </c>
    </row>
    <row r="274" spans="1:4" ht="45" x14ac:dyDescent="0.25">
      <c r="A274" s="14" t="s">
        <v>64</v>
      </c>
      <c r="B274" s="14" t="s">
        <v>758</v>
      </c>
      <c r="C274" s="14" t="s">
        <v>97</v>
      </c>
      <c r="D274" s="14" t="s">
        <v>759</v>
      </c>
    </row>
    <row r="275" spans="1:4" ht="45" x14ac:dyDescent="0.25">
      <c r="A275" s="14" t="s">
        <v>64</v>
      </c>
      <c r="B275" s="14" t="s">
        <v>764</v>
      </c>
      <c r="C275" s="14" t="s">
        <v>765</v>
      </c>
      <c r="D275" s="14" t="s">
        <v>766</v>
      </c>
    </row>
    <row r="276" spans="1:4" ht="45" x14ac:dyDescent="0.25">
      <c r="A276" s="14" t="s">
        <v>64</v>
      </c>
      <c r="B276" s="14" t="s">
        <v>783</v>
      </c>
      <c r="C276" s="14" t="s">
        <v>784</v>
      </c>
      <c r="D276" s="14" t="s">
        <v>785</v>
      </c>
    </row>
    <row r="277" spans="1:4" ht="45" x14ac:dyDescent="0.25">
      <c r="A277" s="14" t="s">
        <v>64</v>
      </c>
      <c r="B277" s="14" t="s">
        <v>813</v>
      </c>
      <c r="C277" s="14" t="s">
        <v>814</v>
      </c>
      <c r="D277" s="14" t="s">
        <v>815</v>
      </c>
    </row>
    <row r="278" spans="1:4" ht="60" x14ac:dyDescent="0.25">
      <c r="A278" s="14" t="s">
        <v>64</v>
      </c>
      <c r="B278" s="14" t="s">
        <v>818</v>
      </c>
      <c r="C278" s="14" t="s">
        <v>176</v>
      </c>
      <c r="D278" s="14" t="s">
        <v>819</v>
      </c>
    </row>
    <row r="279" spans="1:4" ht="45" x14ac:dyDescent="0.25">
      <c r="A279" s="14" t="s">
        <v>64</v>
      </c>
      <c r="B279" s="14" t="s">
        <v>824</v>
      </c>
      <c r="C279" s="14" t="s">
        <v>56</v>
      </c>
      <c r="D279" s="14" t="s">
        <v>67</v>
      </c>
    </row>
    <row r="280" spans="1:4" ht="45" x14ac:dyDescent="0.25">
      <c r="A280" s="14" t="s">
        <v>64</v>
      </c>
      <c r="B280" s="14" t="s">
        <v>833</v>
      </c>
      <c r="C280" s="14" t="s">
        <v>834</v>
      </c>
      <c r="D280" s="14" t="s">
        <v>835</v>
      </c>
    </row>
    <row r="281" spans="1:4" ht="45" x14ac:dyDescent="0.25">
      <c r="A281" s="14" t="s">
        <v>64</v>
      </c>
      <c r="B281" s="14" t="s">
        <v>836</v>
      </c>
      <c r="C281" s="14" t="s">
        <v>837</v>
      </c>
      <c r="D281" s="14" t="s">
        <v>67</v>
      </c>
    </row>
    <row r="282" spans="1:4" ht="45" x14ac:dyDescent="0.25">
      <c r="A282" s="14" t="s">
        <v>64</v>
      </c>
      <c r="B282" s="14" t="s">
        <v>843</v>
      </c>
      <c r="C282" s="14" t="s">
        <v>115</v>
      </c>
      <c r="D282" s="14" t="s">
        <v>67</v>
      </c>
    </row>
    <row r="283" spans="1:4" ht="45" x14ac:dyDescent="0.25">
      <c r="A283" s="14" t="s">
        <v>64</v>
      </c>
      <c r="B283" s="14" t="s">
        <v>862</v>
      </c>
      <c r="C283" s="14" t="s">
        <v>40</v>
      </c>
      <c r="D283" s="14" t="s">
        <v>67</v>
      </c>
    </row>
    <row r="284" spans="1:4" ht="45" x14ac:dyDescent="0.25">
      <c r="A284" s="14" t="s">
        <v>113</v>
      </c>
      <c r="B284" s="14" t="s">
        <v>114</v>
      </c>
      <c r="C284" s="14" t="s">
        <v>115</v>
      </c>
      <c r="D284" s="14" t="s">
        <v>116</v>
      </c>
    </row>
    <row r="285" spans="1:4" ht="45" x14ac:dyDescent="0.25">
      <c r="A285" s="14" t="s">
        <v>113</v>
      </c>
      <c r="B285" s="14" t="s">
        <v>352</v>
      </c>
      <c r="C285" s="14" t="s">
        <v>37</v>
      </c>
      <c r="D285" s="14" t="s">
        <v>353</v>
      </c>
    </row>
    <row r="286" spans="1:4" ht="45" x14ac:dyDescent="0.25">
      <c r="A286" s="14" t="s">
        <v>113</v>
      </c>
      <c r="B286" s="14" t="s">
        <v>523</v>
      </c>
      <c r="C286" s="14" t="s">
        <v>48</v>
      </c>
      <c r="D286" s="14" t="s">
        <v>524</v>
      </c>
    </row>
    <row r="287" spans="1:4" ht="60" x14ac:dyDescent="0.25">
      <c r="A287" s="14" t="s">
        <v>483</v>
      </c>
      <c r="B287" s="14" t="s">
        <v>484</v>
      </c>
      <c r="C287" s="14" t="s">
        <v>37</v>
      </c>
      <c r="D287" s="14" t="s">
        <v>485</v>
      </c>
    </row>
    <row r="288" spans="1:4" ht="60" x14ac:dyDescent="0.25">
      <c r="A288" s="14" t="s">
        <v>483</v>
      </c>
      <c r="B288" s="14" t="s">
        <v>570</v>
      </c>
      <c r="C288" s="14" t="s">
        <v>571</v>
      </c>
      <c r="D288" s="14" t="s">
        <v>572</v>
      </c>
    </row>
    <row r="289" spans="1:4" ht="60" x14ac:dyDescent="0.25">
      <c r="A289" s="14" t="s">
        <v>483</v>
      </c>
      <c r="B289" s="14" t="s">
        <v>624</v>
      </c>
      <c r="C289" s="14" t="s">
        <v>48</v>
      </c>
      <c r="D289" s="14" t="s">
        <v>625</v>
      </c>
    </row>
    <row r="290" spans="1:4" ht="60" x14ac:dyDescent="0.25">
      <c r="A290" s="14" t="s">
        <v>483</v>
      </c>
      <c r="B290" s="14" t="s">
        <v>809</v>
      </c>
      <c r="C290" s="14" t="s">
        <v>185</v>
      </c>
      <c r="D290" s="14" t="s">
        <v>810</v>
      </c>
    </row>
    <row r="291" spans="1:4" ht="60" x14ac:dyDescent="0.25">
      <c r="A291" s="14" t="s">
        <v>483</v>
      </c>
      <c r="B291" s="14" t="s">
        <v>844</v>
      </c>
      <c r="C291" s="14" t="s">
        <v>37</v>
      </c>
      <c r="D291" s="14" t="s">
        <v>485</v>
      </c>
    </row>
    <row r="292" spans="1:4" ht="30" x14ac:dyDescent="0.25">
      <c r="A292" s="14" t="s">
        <v>774</v>
      </c>
      <c r="B292" s="14" t="s">
        <v>775</v>
      </c>
      <c r="C292" s="14" t="s">
        <v>158</v>
      </c>
      <c r="D292" s="14" t="s">
        <v>776</v>
      </c>
    </row>
    <row r="293" spans="1:4" ht="60" x14ac:dyDescent="0.25">
      <c r="A293" s="14" t="s">
        <v>845</v>
      </c>
      <c r="B293" s="14" t="s">
        <v>846</v>
      </c>
      <c r="C293" s="14" t="s">
        <v>192</v>
      </c>
      <c r="D293" s="14" t="s">
        <v>196</v>
      </c>
    </row>
    <row r="294" spans="1:4" ht="30" x14ac:dyDescent="0.25">
      <c r="A294" s="14" t="s">
        <v>761</v>
      </c>
      <c r="B294" s="14" t="s">
        <v>762</v>
      </c>
      <c r="C294" s="14" t="s">
        <v>66</v>
      </c>
      <c r="D294" s="14" t="s">
        <v>763</v>
      </c>
    </row>
    <row r="295" spans="1:4" ht="75" x14ac:dyDescent="0.25">
      <c r="A295" s="14" t="s">
        <v>440</v>
      </c>
      <c r="B295" s="14" t="s">
        <v>441</v>
      </c>
      <c r="C295" s="14" t="s">
        <v>167</v>
      </c>
      <c r="D295" s="14" t="s">
        <v>442</v>
      </c>
    </row>
    <row r="296" spans="1:4" ht="30" x14ac:dyDescent="0.25">
      <c r="A296" s="14" t="s">
        <v>32</v>
      </c>
      <c r="B296" s="14" t="s">
        <v>33</v>
      </c>
      <c r="C296" s="14" t="s">
        <v>34</v>
      </c>
      <c r="D296" s="14" t="s">
        <v>35</v>
      </c>
    </row>
    <row r="297" spans="1:4" ht="45" x14ac:dyDescent="0.25">
      <c r="A297" s="14" t="s">
        <v>32</v>
      </c>
      <c r="B297" s="14" t="s">
        <v>61</v>
      </c>
      <c r="C297" s="14" t="s">
        <v>62</v>
      </c>
      <c r="D297" s="14" t="s">
        <v>63</v>
      </c>
    </row>
    <row r="298" spans="1:4" ht="30" x14ac:dyDescent="0.25">
      <c r="A298" s="14" t="s">
        <v>32</v>
      </c>
      <c r="B298" s="14" t="s">
        <v>429</v>
      </c>
      <c r="C298" s="14" t="s">
        <v>430</v>
      </c>
      <c r="D298" s="14" t="s">
        <v>431</v>
      </c>
    </row>
    <row r="299" spans="1:4" ht="30" x14ac:dyDescent="0.25">
      <c r="A299" s="14" t="s">
        <v>32</v>
      </c>
      <c r="B299" s="14" t="s">
        <v>500</v>
      </c>
      <c r="C299" s="14" t="s">
        <v>228</v>
      </c>
      <c r="D299" s="14" t="s">
        <v>501</v>
      </c>
    </row>
    <row r="300" spans="1:4" ht="30" x14ac:dyDescent="0.25">
      <c r="A300" s="14" t="s">
        <v>32</v>
      </c>
      <c r="B300" s="14" t="s">
        <v>512</v>
      </c>
      <c r="C300" s="14" t="s">
        <v>66</v>
      </c>
      <c r="D300" s="14" t="s">
        <v>513</v>
      </c>
    </row>
    <row r="301" spans="1:4" ht="30" x14ac:dyDescent="0.25">
      <c r="A301" s="14" t="s">
        <v>32</v>
      </c>
      <c r="B301" s="14" t="s">
        <v>605</v>
      </c>
      <c r="C301" s="14" t="s">
        <v>167</v>
      </c>
      <c r="D301" s="14" t="s">
        <v>606</v>
      </c>
    </row>
    <row r="302" spans="1:4" ht="30" x14ac:dyDescent="0.25">
      <c r="A302" s="14" t="s">
        <v>32</v>
      </c>
      <c r="B302" s="14" t="s">
        <v>609</v>
      </c>
      <c r="C302" s="14" t="s">
        <v>141</v>
      </c>
      <c r="D302" s="14" t="s">
        <v>606</v>
      </c>
    </row>
    <row r="303" spans="1:4" ht="30" x14ac:dyDescent="0.25">
      <c r="A303" s="14" t="s">
        <v>32</v>
      </c>
      <c r="B303" s="14" t="s">
        <v>614</v>
      </c>
      <c r="C303" s="14" t="s">
        <v>141</v>
      </c>
      <c r="D303" s="14" t="s">
        <v>615</v>
      </c>
    </row>
    <row r="304" spans="1:4" x14ac:dyDescent="0.25">
      <c r="A304" s="14" t="s">
        <v>373</v>
      </c>
      <c r="B304" s="14" t="s">
        <v>374</v>
      </c>
      <c r="C304" s="14" t="s">
        <v>30</v>
      </c>
      <c r="D304" s="14" t="s">
        <v>375</v>
      </c>
    </row>
    <row r="305" spans="1:4" ht="45" x14ac:dyDescent="0.25">
      <c r="A305" s="14" t="s">
        <v>797</v>
      </c>
      <c r="B305" s="14" t="s">
        <v>798</v>
      </c>
      <c r="C305" s="14" t="s">
        <v>799</v>
      </c>
      <c r="D305" s="14" t="s">
        <v>800</v>
      </c>
    </row>
    <row r="306" spans="1:4" x14ac:dyDescent="0.25">
      <c r="A306" s="14" t="s">
        <v>190</v>
      </c>
      <c r="B306" s="14" t="s">
        <v>191</v>
      </c>
      <c r="C306" s="14" t="s">
        <v>192</v>
      </c>
      <c r="D306" s="14" t="s">
        <v>193</v>
      </c>
    </row>
    <row r="307" spans="1:4" x14ac:dyDescent="0.25">
      <c r="A307" s="14" t="s">
        <v>263</v>
      </c>
      <c r="B307" s="14" t="s">
        <v>264</v>
      </c>
      <c r="C307" s="14" t="s">
        <v>244</v>
      </c>
      <c r="D307" s="14" t="s">
        <v>265</v>
      </c>
    </row>
    <row r="308" spans="1:4" ht="30" x14ac:dyDescent="0.25">
      <c r="A308" s="14" t="s">
        <v>263</v>
      </c>
      <c r="B308" s="14" t="s">
        <v>641</v>
      </c>
      <c r="C308" s="14" t="s">
        <v>244</v>
      </c>
      <c r="D308" s="14" t="s">
        <v>642</v>
      </c>
    </row>
    <row r="309" spans="1:4" ht="45" x14ac:dyDescent="0.25">
      <c r="A309" s="14" t="s">
        <v>106</v>
      </c>
      <c r="B309" s="14" t="s">
        <v>107</v>
      </c>
      <c r="C309" s="14" t="s">
        <v>108</v>
      </c>
      <c r="D309" s="14" t="s">
        <v>109</v>
      </c>
    </row>
    <row r="310" spans="1:4" ht="30" x14ac:dyDescent="0.25">
      <c r="A310" s="14" t="s">
        <v>687</v>
      </c>
      <c r="B310" s="14" t="s">
        <v>688</v>
      </c>
      <c r="C310" s="14" t="s">
        <v>93</v>
      </c>
      <c r="D310" s="14" t="s">
        <v>689</v>
      </c>
    </row>
    <row r="311" spans="1:4" ht="30" x14ac:dyDescent="0.25">
      <c r="A311" s="14" t="s">
        <v>400</v>
      </c>
      <c r="B311" s="14" t="s">
        <v>401</v>
      </c>
      <c r="C311" s="14" t="s">
        <v>402</v>
      </c>
      <c r="D311" s="14" t="s">
        <v>403</v>
      </c>
    </row>
    <row r="312" spans="1:4" ht="30" x14ac:dyDescent="0.25">
      <c r="A312" s="14" t="s">
        <v>496</v>
      </c>
      <c r="B312" s="14" t="s">
        <v>497</v>
      </c>
      <c r="C312" s="14" t="s">
        <v>212</v>
      </c>
      <c r="D312" s="14" t="s">
        <v>41</v>
      </c>
    </row>
    <row r="313" spans="1:4" x14ac:dyDescent="0.25">
      <c r="A313" s="14" t="s">
        <v>780</v>
      </c>
      <c r="B313" s="14" t="s">
        <v>781</v>
      </c>
      <c r="C313" s="14" t="s">
        <v>257</v>
      </c>
      <c r="D313" s="14" t="s">
        <v>782</v>
      </c>
    </row>
    <row r="314" spans="1:4" ht="30" x14ac:dyDescent="0.25">
      <c r="A314" s="14" t="s">
        <v>274</v>
      </c>
      <c r="B314" s="14" t="s">
        <v>275</v>
      </c>
      <c r="C314" s="14" t="s">
        <v>276</v>
      </c>
      <c r="D314" s="14" t="s">
        <v>277</v>
      </c>
    </row>
    <row r="315" spans="1:4" ht="30" x14ac:dyDescent="0.25">
      <c r="A315" s="14" t="s">
        <v>274</v>
      </c>
      <c r="B315" s="14" t="s">
        <v>749</v>
      </c>
      <c r="C315" s="14" t="s">
        <v>100</v>
      </c>
      <c r="D315" s="14" t="s">
        <v>750</v>
      </c>
    </row>
    <row r="316" spans="1:4" ht="60" x14ac:dyDescent="0.25">
      <c r="A316" s="14" t="s">
        <v>95</v>
      </c>
      <c r="B316" s="14" t="s">
        <v>96</v>
      </c>
      <c r="C316" s="14" t="s">
        <v>97</v>
      </c>
      <c r="D316" s="14" t="s">
        <v>98</v>
      </c>
    </row>
    <row r="317" spans="1:4" ht="60" x14ac:dyDescent="0.25">
      <c r="A317" s="14" t="s">
        <v>95</v>
      </c>
      <c r="B317" s="14" t="s">
        <v>120</v>
      </c>
      <c r="C317" s="14" t="s">
        <v>121</v>
      </c>
      <c r="D317" s="14" t="s">
        <v>122</v>
      </c>
    </row>
    <row r="318" spans="1:4" ht="60" x14ac:dyDescent="0.25">
      <c r="A318" s="14" t="s">
        <v>95</v>
      </c>
      <c r="B318" s="14" t="s">
        <v>144</v>
      </c>
      <c r="C318" s="14" t="s">
        <v>34</v>
      </c>
      <c r="D318" s="14" t="s">
        <v>145</v>
      </c>
    </row>
    <row r="319" spans="1:4" ht="60" x14ac:dyDescent="0.25">
      <c r="A319" s="14" t="s">
        <v>95</v>
      </c>
      <c r="B319" s="14" t="s">
        <v>153</v>
      </c>
      <c r="C319" s="14" t="s">
        <v>154</v>
      </c>
      <c r="D319" s="14" t="s">
        <v>155</v>
      </c>
    </row>
    <row r="320" spans="1:4" ht="60" x14ac:dyDescent="0.25">
      <c r="A320" s="14" t="s">
        <v>95</v>
      </c>
      <c r="B320" s="14" t="s">
        <v>160</v>
      </c>
      <c r="C320" s="14" t="s">
        <v>161</v>
      </c>
      <c r="D320" s="14" t="s">
        <v>162</v>
      </c>
    </row>
    <row r="321" spans="1:4" ht="60" x14ac:dyDescent="0.25">
      <c r="A321" s="14" t="s">
        <v>95</v>
      </c>
      <c r="B321" s="14" t="s">
        <v>182</v>
      </c>
      <c r="C321" s="14" t="s">
        <v>44</v>
      </c>
      <c r="D321" s="14" t="s">
        <v>183</v>
      </c>
    </row>
    <row r="322" spans="1:4" ht="60" x14ac:dyDescent="0.25">
      <c r="A322" s="14" t="s">
        <v>95</v>
      </c>
      <c r="B322" s="14" t="s">
        <v>184</v>
      </c>
      <c r="C322" s="14" t="s">
        <v>185</v>
      </c>
      <c r="D322" s="14" t="s">
        <v>186</v>
      </c>
    </row>
    <row r="323" spans="1:4" ht="60" x14ac:dyDescent="0.25">
      <c r="A323" s="14" t="s">
        <v>95</v>
      </c>
      <c r="B323" s="14" t="s">
        <v>195</v>
      </c>
      <c r="C323" s="14" t="s">
        <v>176</v>
      </c>
      <c r="D323" s="14" t="s">
        <v>196</v>
      </c>
    </row>
    <row r="324" spans="1:4" ht="60" x14ac:dyDescent="0.25">
      <c r="A324" s="14" t="s">
        <v>95</v>
      </c>
      <c r="B324" s="14" t="s">
        <v>200</v>
      </c>
      <c r="C324" s="14" t="s">
        <v>48</v>
      </c>
      <c r="D324" s="14" t="s">
        <v>201</v>
      </c>
    </row>
    <row r="325" spans="1:4" ht="60" x14ac:dyDescent="0.25">
      <c r="A325" s="14" t="s">
        <v>95</v>
      </c>
      <c r="B325" s="14" t="s">
        <v>278</v>
      </c>
      <c r="C325" s="14" t="s">
        <v>26</v>
      </c>
      <c r="D325" s="14" t="s">
        <v>279</v>
      </c>
    </row>
    <row r="326" spans="1:4" ht="60" x14ac:dyDescent="0.25">
      <c r="A326" s="14" t="s">
        <v>95</v>
      </c>
      <c r="B326" s="14" t="s">
        <v>310</v>
      </c>
      <c r="C326" s="14" t="s">
        <v>228</v>
      </c>
      <c r="D326" s="14" t="s">
        <v>311</v>
      </c>
    </row>
    <row r="327" spans="1:4" ht="60" x14ac:dyDescent="0.25">
      <c r="A327" s="14" t="s">
        <v>95</v>
      </c>
      <c r="B327" s="14" t="s">
        <v>407</v>
      </c>
      <c r="C327" s="14" t="s">
        <v>408</v>
      </c>
      <c r="D327" s="14" t="s">
        <v>409</v>
      </c>
    </row>
    <row r="328" spans="1:4" ht="60" x14ac:dyDescent="0.25">
      <c r="A328" s="14" t="s">
        <v>95</v>
      </c>
      <c r="B328" s="14" t="s">
        <v>463</v>
      </c>
      <c r="C328" s="14" t="s">
        <v>464</v>
      </c>
      <c r="D328" s="14" t="s">
        <v>98</v>
      </c>
    </row>
    <row r="329" spans="1:4" ht="60" x14ac:dyDescent="0.25">
      <c r="A329" s="14" t="s">
        <v>95</v>
      </c>
      <c r="B329" s="14" t="s">
        <v>498</v>
      </c>
      <c r="C329" s="14" t="s">
        <v>499</v>
      </c>
      <c r="D329" s="14" t="s">
        <v>155</v>
      </c>
    </row>
    <row r="330" spans="1:4" ht="60" x14ac:dyDescent="0.25">
      <c r="A330" s="14" t="s">
        <v>95</v>
      </c>
      <c r="B330" s="14" t="s">
        <v>549</v>
      </c>
      <c r="C330" s="14" t="s">
        <v>499</v>
      </c>
      <c r="D330" s="14" t="s">
        <v>550</v>
      </c>
    </row>
    <row r="331" spans="1:4" ht="60" x14ac:dyDescent="0.25">
      <c r="A331" s="14" t="s">
        <v>95</v>
      </c>
      <c r="B331" s="14" t="s">
        <v>551</v>
      </c>
      <c r="C331" s="14" t="s">
        <v>552</v>
      </c>
      <c r="D331" s="14" t="s">
        <v>553</v>
      </c>
    </row>
    <row r="332" spans="1:4" ht="60" x14ac:dyDescent="0.25">
      <c r="A332" s="14" t="s">
        <v>95</v>
      </c>
      <c r="B332" s="14" t="s">
        <v>554</v>
      </c>
      <c r="C332" s="14" t="s">
        <v>555</v>
      </c>
      <c r="D332" s="14" t="s">
        <v>556</v>
      </c>
    </row>
    <row r="333" spans="1:4" ht="60" x14ac:dyDescent="0.25">
      <c r="A333" s="14" t="s">
        <v>95</v>
      </c>
      <c r="B333" s="14" t="s">
        <v>560</v>
      </c>
      <c r="C333" s="14" t="s">
        <v>185</v>
      </c>
      <c r="D333" s="14" t="s">
        <v>561</v>
      </c>
    </row>
    <row r="334" spans="1:4" ht="60" x14ac:dyDescent="0.25">
      <c r="A334" s="14" t="s">
        <v>95</v>
      </c>
      <c r="B334" s="14" t="s">
        <v>610</v>
      </c>
      <c r="C334" s="14" t="s">
        <v>185</v>
      </c>
      <c r="D334" s="14" t="s">
        <v>611</v>
      </c>
    </row>
    <row r="335" spans="1:4" ht="60" x14ac:dyDescent="0.25">
      <c r="A335" s="14" t="s">
        <v>95</v>
      </c>
      <c r="B335" s="14" t="s">
        <v>668</v>
      </c>
      <c r="C335" s="14" t="s">
        <v>367</v>
      </c>
      <c r="D335" s="14" t="s">
        <v>279</v>
      </c>
    </row>
    <row r="336" spans="1:4" ht="60" x14ac:dyDescent="0.25">
      <c r="A336" s="14" t="s">
        <v>95</v>
      </c>
      <c r="B336" s="14" t="s">
        <v>678</v>
      </c>
      <c r="C336" s="14" t="s">
        <v>26</v>
      </c>
      <c r="D336" s="14" t="s">
        <v>679</v>
      </c>
    </row>
    <row r="337" spans="1:4" ht="60" x14ac:dyDescent="0.25">
      <c r="A337" s="14" t="s">
        <v>95</v>
      </c>
      <c r="B337" s="14" t="s">
        <v>715</v>
      </c>
      <c r="C337" s="14" t="s">
        <v>629</v>
      </c>
      <c r="D337" s="14" t="s">
        <v>716</v>
      </c>
    </row>
    <row r="338" spans="1:4" ht="60" x14ac:dyDescent="0.25">
      <c r="A338" s="14" t="s">
        <v>95</v>
      </c>
      <c r="B338" s="14" t="s">
        <v>727</v>
      </c>
      <c r="C338" s="14" t="s">
        <v>108</v>
      </c>
      <c r="D338" s="14" t="s">
        <v>98</v>
      </c>
    </row>
    <row r="339" spans="1:4" ht="60" x14ac:dyDescent="0.25">
      <c r="A339" s="14" t="s">
        <v>95</v>
      </c>
      <c r="B339" s="14" t="s">
        <v>728</v>
      </c>
      <c r="C339" s="14" t="s">
        <v>629</v>
      </c>
      <c r="D339" s="14" t="s">
        <v>729</v>
      </c>
    </row>
    <row r="340" spans="1:4" ht="60" x14ac:dyDescent="0.25">
      <c r="A340" s="14" t="s">
        <v>95</v>
      </c>
      <c r="B340" s="14" t="s">
        <v>752</v>
      </c>
      <c r="C340" s="14" t="s">
        <v>753</v>
      </c>
      <c r="D340" s="14" t="s">
        <v>754</v>
      </c>
    </row>
    <row r="341" spans="1:4" ht="60" x14ac:dyDescent="0.25">
      <c r="A341" s="14" t="s">
        <v>95</v>
      </c>
      <c r="B341" s="14" t="s">
        <v>760</v>
      </c>
      <c r="C341" s="14" t="s">
        <v>37</v>
      </c>
      <c r="D341" s="14" t="s">
        <v>196</v>
      </c>
    </row>
    <row r="342" spans="1:4" ht="60" x14ac:dyDescent="0.25">
      <c r="A342" s="14" t="s">
        <v>95</v>
      </c>
      <c r="B342" s="14" t="s">
        <v>791</v>
      </c>
      <c r="C342" s="14" t="s">
        <v>100</v>
      </c>
      <c r="D342" s="14" t="s">
        <v>196</v>
      </c>
    </row>
    <row r="343" spans="1:4" ht="60" x14ac:dyDescent="0.25">
      <c r="A343" s="14" t="s">
        <v>95</v>
      </c>
      <c r="B343" s="14" t="s">
        <v>823</v>
      </c>
      <c r="C343" s="14" t="s">
        <v>66</v>
      </c>
      <c r="D343" s="14" t="s">
        <v>196</v>
      </c>
    </row>
    <row r="344" spans="1:4" ht="60" x14ac:dyDescent="0.25">
      <c r="A344" s="14" t="s">
        <v>95</v>
      </c>
      <c r="B344" s="14" t="s">
        <v>851</v>
      </c>
      <c r="C344" s="14" t="s">
        <v>789</v>
      </c>
      <c r="D344" s="14" t="s">
        <v>852</v>
      </c>
    </row>
    <row r="345" spans="1:4" ht="45" x14ac:dyDescent="0.25">
      <c r="A345" s="14" t="s">
        <v>217</v>
      </c>
      <c r="B345" s="14" t="s">
        <v>218</v>
      </c>
      <c r="C345" s="14" t="s">
        <v>219</v>
      </c>
      <c r="D345" s="14" t="s">
        <v>220</v>
      </c>
    </row>
    <row r="346" spans="1:4" ht="45" x14ac:dyDescent="0.25">
      <c r="A346" s="14" t="s">
        <v>217</v>
      </c>
      <c r="B346" s="14" t="s">
        <v>449</v>
      </c>
      <c r="C346" s="14" t="s">
        <v>450</v>
      </c>
      <c r="D346" s="14" t="s">
        <v>451</v>
      </c>
    </row>
    <row r="347" spans="1:4" ht="45" x14ac:dyDescent="0.25">
      <c r="A347" s="14" t="s">
        <v>217</v>
      </c>
      <c r="B347" s="14" t="s">
        <v>669</v>
      </c>
      <c r="C347" s="14" t="s">
        <v>22</v>
      </c>
      <c r="D347" s="14" t="s">
        <v>220</v>
      </c>
    </row>
    <row r="348" spans="1:4" ht="45" x14ac:dyDescent="0.25">
      <c r="A348" s="14" t="s">
        <v>217</v>
      </c>
      <c r="B348" s="14" t="s">
        <v>801</v>
      </c>
      <c r="C348" s="14" t="s">
        <v>571</v>
      </c>
      <c r="D348" s="14" t="s">
        <v>802</v>
      </c>
    </row>
    <row r="349" spans="1:4" ht="90" x14ac:dyDescent="0.25">
      <c r="A349" s="14" t="s">
        <v>474</v>
      </c>
      <c r="B349" s="14" t="s">
        <v>475</v>
      </c>
      <c r="C349" s="14" t="s">
        <v>37</v>
      </c>
      <c r="D349" s="14" t="s">
        <v>476</v>
      </c>
    </row>
    <row r="350" spans="1:4" ht="30" x14ac:dyDescent="0.25">
      <c r="A350" s="14" t="s">
        <v>221</v>
      </c>
      <c r="B350" s="14" t="s">
        <v>222</v>
      </c>
      <c r="C350" s="14" t="s">
        <v>66</v>
      </c>
      <c r="D350" s="14" t="s">
        <v>223</v>
      </c>
    </row>
    <row r="351" spans="1:4" x14ac:dyDescent="0.25">
      <c r="A351" s="14" t="s">
        <v>820</v>
      </c>
      <c r="B351" s="14" t="s">
        <v>821</v>
      </c>
      <c r="C351" s="14" t="s">
        <v>244</v>
      </c>
      <c r="D351" s="14" t="s">
        <v>822</v>
      </c>
    </row>
    <row r="352" spans="1:4" ht="30" x14ac:dyDescent="0.25">
      <c r="A352" s="14" t="s">
        <v>208</v>
      </c>
      <c r="B352" s="14" t="s">
        <v>209</v>
      </c>
      <c r="C352" s="14" t="s">
        <v>118</v>
      </c>
      <c r="D352" s="14" t="s">
        <v>210</v>
      </c>
    </row>
    <row r="353" spans="1:4" ht="30" x14ac:dyDescent="0.25">
      <c r="A353" s="14" t="s">
        <v>743</v>
      </c>
      <c r="B353" s="14" t="s">
        <v>744</v>
      </c>
      <c r="C353" s="14" t="s">
        <v>198</v>
      </c>
      <c r="D353" s="14" t="s">
        <v>745</v>
      </c>
    </row>
    <row r="354" spans="1:4" x14ac:dyDescent="0.25">
      <c r="A354" s="14" t="s">
        <v>125</v>
      </c>
      <c r="B354" s="14" t="s">
        <v>126</v>
      </c>
      <c r="C354" s="14" t="s">
        <v>127</v>
      </c>
      <c r="D354" s="14" t="s">
        <v>128</v>
      </c>
    </row>
    <row r="355" spans="1:4" x14ac:dyDescent="0.25">
      <c r="A355" s="14" t="s">
        <v>125</v>
      </c>
      <c r="B355" s="14" t="s">
        <v>516</v>
      </c>
      <c r="C355" s="14" t="s">
        <v>517</v>
      </c>
      <c r="D355" s="14" t="s">
        <v>518</v>
      </c>
    </row>
    <row r="356" spans="1:4" x14ac:dyDescent="0.25">
      <c r="A356" s="14" t="s">
        <v>125</v>
      </c>
      <c r="B356" s="14" t="s">
        <v>712</v>
      </c>
      <c r="C356" s="14" t="s">
        <v>713</v>
      </c>
      <c r="D356" s="14" t="s">
        <v>714</v>
      </c>
    </row>
    <row r="357" spans="1:4" ht="30" x14ac:dyDescent="0.25">
      <c r="A357" s="14" t="s">
        <v>125</v>
      </c>
      <c r="B357" s="14" t="s">
        <v>816</v>
      </c>
      <c r="C357" s="14" t="s">
        <v>322</v>
      </c>
      <c r="D357" s="14" t="s">
        <v>817</v>
      </c>
    </row>
    <row r="358" spans="1:4" ht="30" x14ac:dyDescent="0.25">
      <c r="A358" s="14" t="s">
        <v>248</v>
      </c>
      <c r="B358" s="14" t="s">
        <v>249</v>
      </c>
      <c r="C358" s="14" t="s">
        <v>115</v>
      </c>
      <c r="D358" s="14" t="s">
        <v>116</v>
      </c>
    </row>
    <row r="359" spans="1:4" ht="30" x14ac:dyDescent="0.25">
      <c r="A359" s="14" t="s">
        <v>248</v>
      </c>
      <c r="B359" s="14" t="s">
        <v>259</v>
      </c>
      <c r="C359" s="14" t="s">
        <v>100</v>
      </c>
      <c r="D359" s="14" t="s">
        <v>260</v>
      </c>
    </row>
    <row r="360" spans="1:4" ht="30" x14ac:dyDescent="0.25">
      <c r="A360" s="14" t="s">
        <v>248</v>
      </c>
      <c r="B360" s="14" t="s">
        <v>539</v>
      </c>
      <c r="C360" s="14" t="s">
        <v>540</v>
      </c>
      <c r="D360" s="14" t="s">
        <v>541</v>
      </c>
    </row>
    <row r="361" spans="1:4" ht="30" x14ac:dyDescent="0.25">
      <c r="A361" s="14" t="s">
        <v>301</v>
      </c>
      <c r="B361" s="14" t="s">
        <v>302</v>
      </c>
      <c r="C361" s="14" t="s">
        <v>303</v>
      </c>
      <c r="D361" s="14" t="s">
        <v>304</v>
      </c>
    </row>
    <row r="362" spans="1:4" ht="30" x14ac:dyDescent="0.25">
      <c r="A362" s="14" t="s">
        <v>301</v>
      </c>
      <c r="B362" s="14" t="s">
        <v>329</v>
      </c>
      <c r="C362" s="14" t="s">
        <v>330</v>
      </c>
      <c r="D362" s="14" t="s">
        <v>331</v>
      </c>
    </row>
    <row r="363" spans="1:4" ht="30" x14ac:dyDescent="0.25">
      <c r="A363" s="14" t="s">
        <v>301</v>
      </c>
      <c r="B363" s="14" t="s">
        <v>655</v>
      </c>
      <c r="C363" s="14" t="s">
        <v>517</v>
      </c>
      <c r="D363" s="14" t="s">
        <v>656</v>
      </c>
    </row>
    <row r="364" spans="1:4" ht="30" x14ac:dyDescent="0.25">
      <c r="A364" s="14" t="s">
        <v>301</v>
      </c>
      <c r="B364" s="14" t="s">
        <v>804</v>
      </c>
      <c r="C364" s="14" t="s">
        <v>805</v>
      </c>
      <c r="D364" s="14" t="s">
        <v>806</v>
      </c>
    </row>
    <row r="365" spans="1:4" ht="30" x14ac:dyDescent="0.25">
      <c r="A365" s="14" t="s">
        <v>619</v>
      </c>
      <c r="B365" s="14" t="s">
        <v>620</v>
      </c>
      <c r="C365" s="14" t="s">
        <v>281</v>
      </c>
      <c r="D365" s="14" t="s">
        <v>621</v>
      </c>
    </row>
    <row r="366" spans="1:4" ht="30" x14ac:dyDescent="0.25">
      <c r="A366" s="14" t="s">
        <v>692</v>
      </c>
      <c r="B366" s="14" t="s">
        <v>693</v>
      </c>
      <c r="C366" s="14" t="s">
        <v>158</v>
      </c>
      <c r="D366" s="14" t="s">
        <v>694</v>
      </c>
    </row>
    <row r="367" spans="1:4" ht="30" x14ac:dyDescent="0.25">
      <c r="A367" s="14" t="s">
        <v>224</v>
      </c>
      <c r="B367" s="14" t="s">
        <v>225</v>
      </c>
      <c r="C367" s="14" t="s">
        <v>85</v>
      </c>
      <c r="D367" s="14" t="s">
        <v>226</v>
      </c>
    </row>
    <row r="368" spans="1:4" ht="30" x14ac:dyDescent="0.25">
      <c r="A368" s="14" t="s">
        <v>224</v>
      </c>
      <c r="B368" s="14" t="s">
        <v>472</v>
      </c>
      <c r="C368" s="14" t="s">
        <v>303</v>
      </c>
      <c r="D368" s="14" t="s">
        <v>473</v>
      </c>
    </row>
    <row r="369" spans="1:4" ht="30" x14ac:dyDescent="0.25">
      <c r="A369" s="14" t="s">
        <v>224</v>
      </c>
      <c r="B369" s="14" t="s">
        <v>651</v>
      </c>
      <c r="C369" s="14" t="s">
        <v>617</v>
      </c>
      <c r="D369" s="14" t="s">
        <v>652</v>
      </c>
    </row>
    <row r="370" spans="1:4" ht="75" x14ac:dyDescent="0.25">
      <c r="A370" s="14" t="s">
        <v>443</v>
      </c>
      <c r="B370" s="14" t="s">
        <v>444</v>
      </c>
      <c r="C370" s="14" t="s">
        <v>48</v>
      </c>
      <c r="D370" s="14" t="s">
        <v>445</v>
      </c>
    </row>
    <row r="371" spans="1:4" ht="45" x14ac:dyDescent="0.25">
      <c r="A371" s="14" t="s">
        <v>156</v>
      </c>
      <c r="B371" s="14" t="s">
        <v>157</v>
      </c>
      <c r="C371" s="14" t="s">
        <v>158</v>
      </c>
      <c r="D371" s="14" t="s">
        <v>159</v>
      </c>
    </row>
    <row r="372" spans="1:4" x14ac:dyDescent="0.25">
      <c r="A372" s="14" t="s">
        <v>46</v>
      </c>
      <c r="B372" s="14" t="s">
        <v>47</v>
      </c>
      <c r="C372" s="14" t="s">
        <v>48</v>
      </c>
      <c r="D372" s="14" t="s">
        <v>49</v>
      </c>
    </row>
    <row r="373" spans="1:4" x14ac:dyDescent="0.25">
      <c r="A373" s="14" t="s">
        <v>46</v>
      </c>
      <c r="B373" s="14" t="s">
        <v>253</v>
      </c>
      <c r="C373" s="14" t="s">
        <v>17</v>
      </c>
      <c r="D373" s="14" t="s">
        <v>254</v>
      </c>
    </row>
    <row r="374" spans="1:4" ht="30" x14ac:dyDescent="0.25">
      <c r="A374" s="14" t="s">
        <v>46</v>
      </c>
      <c r="B374" s="14" t="s">
        <v>657</v>
      </c>
      <c r="C374" s="14" t="s">
        <v>40</v>
      </c>
      <c r="D374" s="14" t="s">
        <v>658</v>
      </c>
    </row>
    <row r="375" spans="1:4" x14ac:dyDescent="0.25">
      <c r="A375" s="14" t="s">
        <v>46</v>
      </c>
      <c r="B375" s="14" t="s">
        <v>684</v>
      </c>
      <c r="C375" s="14" t="s">
        <v>198</v>
      </c>
      <c r="D375" s="14" t="s">
        <v>46</v>
      </c>
    </row>
    <row r="376" spans="1:4" x14ac:dyDescent="0.25">
      <c r="A376" s="14" t="s">
        <v>46</v>
      </c>
      <c r="B376" s="14" t="s">
        <v>847</v>
      </c>
      <c r="C376" s="14" t="s">
        <v>192</v>
      </c>
      <c r="D376" s="14" t="s">
        <v>848</v>
      </c>
    </row>
    <row r="377" spans="1:4" ht="45" x14ac:dyDescent="0.25">
      <c r="A377" s="14" t="s">
        <v>24</v>
      </c>
      <c r="B377" s="14" t="s">
        <v>25</v>
      </c>
      <c r="C377" s="14" t="s">
        <v>26</v>
      </c>
      <c r="D377" s="14" t="s">
        <v>27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95"/>
  <sheetViews>
    <sheetView topLeftCell="A94" workbookViewId="0">
      <selection activeCell="E95" sqref="E95"/>
    </sheetView>
  </sheetViews>
  <sheetFormatPr defaultRowHeight="15" x14ac:dyDescent="0.25"/>
  <cols>
    <col min="1" max="1" width="2.5703125" customWidth="1"/>
    <col min="2" max="2" width="12.28515625" customWidth="1"/>
    <col min="3" max="3" width="38.5703125" customWidth="1"/>
    <col min="4" max="4" width="7.42578125" customWidth="1"/>
    <col min="5" max="5" width="11.85546875" customWidth="1"/>
    <col min="6" max="7" width="15.140625" bestFit="1" customWidth="1"/>
    <col min="8" max="10" width="14.140625" bestFit="1" customWidth="1"/>
    <col min="11" max="13" width="15.140625" bestFit="1" customWidth="1"/>
    <col min="14" max="15" width="14.140625" bestFit="1" customWidth="1"/>
    <col min="16" max="16" width="15.140625" bestFit="1" customWidth="1"/>
    <col min="17" max="221" width="14.140625" bestFit="1" customWidth="1"/>
    <col min="222" max="222" width="7.42578125" customWidth="1"/>
    <col min="223" max="223" width="11.85546875" bestFit="1" customWidth="1"/>
  </cols>
  <sheetData>
    <row r="1" spans="2:12" x14ac:dyDescent="0.25">
      <c r="B1" s="12" t="s">
        <v>11</v>
      </c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2:12" x14ac:dyDescent="0.25">
      <c r="B2" s="13" t="s">
        <v>12</v>
      </c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2:12" ht="14.45" x14ac:dyDescent="0.3">
      <c r="B3" s="13" t="str">
        <f>CONCATENATE("с ", BeginRegDate, " по ", EndRegDate)</f>
        <v>с 01.01.2024 по 30.09.2024</v>
      </c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2:12" x14ac:dyDescent="0.25">
      <c r="B4" s="1"/>
      <c r="C4" s="1"/>
      <c r="D4" s="1"/>
      <c r="E4" s="1"/>
      <c r="F4" s="1"/>
      <c r="G4" s="1"/>
      <c r="H4" s="1"/>
      <c r="I4" s="1"/>
      <c r="J4" s="1"/>
      <c r="K4" s="1"/>
    </row>
    <row r="5" spans="2:12" ht="14.45" x14ac:dyDescent="0.3">
      <c r="B5" s="1" t="str">
        <f>CONCATENATE("на дату: ", ReportDate)</f>
        <v>на дату: 02.10.2024 10:47:15</v>
      </c>
      <c r="C5" s="1"/>
      <c r="D5" s="1"/>
      <c r="E5" s="1"/>
      <c r="F5" s="1"/>
      <c r="G5" s="1"/>
      <c r="H5" s="1"/>
      <c r="I5" s="1"/>
      <c r="J5" s="1"/>
      <c r="K5" s="1"/>
      <c r="L5" s="1"/>
    </row>
    <row r="6" spans="2:12" ht="14.45" x14ac:dyDescent="0.3">
      <c r="B6" s="7" t="s">
        <v>10</v>
      </c>
      <c r="C6" s="7" t="s">
        <v>5</v>
      </c>
      <c r="D6" s="8"/>
      <c r="E6" s="8"/>
    </row>
    <row r="7" spans="2:12" x14ac:dyDescent="0.25">
      <c r="B7" s="7" t="s">
        <v>6</v>
      </c>
      <c r="C7" s="8" t="s">
        <v>19</v>
      </c>
      <c r="D7" s="8" t="s">
        <v>7</v>
      </c>
      <c r="E7" s="8" t="s">
        <v>8</v>
      </c>
    </row>
    <row r="8" spans="2:12" ht="120" x14ac:dyDescent="0.25">
      <c r="B8" s="10" t="s">
        <v>187</v>
      </c>
      <c r="C8" s="9">
        <v>3</v>
      </c>
      <c r="D8" s="9"/>
      <c r="E8" s="9">
        <v>3</v>
      </c>
    </row>
    <row r="9" spans="2:12" ht="30" x14ac:dyDescent="0.25">
      <c r="B9" s="10" t="s">
        <v>255</v>
      </c>
      <c r="C9" s="9">
        <v>1</v>
      </c>
      <c r="D9" s="9"/>
      <c r="E9" s="9">
        <v>1</v>
      </c>
    </row>
    <row r="10" spans="2:12" ht="75" x14ac:dyDescent="0.25">
      <c r="B10" s="10" t="s">
        <v>856</v>
      </c>
      <c r="C10" s="9">
        <v>1</v>
      </c>
      <c r="D10" s="9"/>
      <c r="E10" s="9">
        <v>1</v>
      </c>
    </row>
    <row r="11" spans="2:12" ht="105" x14ac:dyDescent="0.25">
      <c r="B11" s="10" t="s">
        <v>250</v>
      </c>
      <c r="C11" s="9">
        <v>4</v>
      </c>
      <c r="D11" s="9"/>
      <c r="E11" s="9">
        <v>4</v>
      </c>
    </row>
    <row r="12" spans="2:12" ht="105" x14ac:dyDescent="0.25">
      <c r="B12" s="10" t="s">
        <v>491</v>
      </c>
      <c r="C12" s="9">
        <v>2</v>
      </c>
      <c r="D12" s="9"/>
      <c r="E12" s="9">
        <v>2</v>
      </c>
    </row>
    <row r="13" spans="2:12" ht="60" x14ac:dyDescent="0.25">
      <c r="B13" s="10" t="s">
        <v>50</v>
      </c>
      <c r="C13" s="9">
        <v>1</v>
      </c>
      <c r="D13" s="9"/>
      <c r="E13" s="9">
        <v>1</v>
      </c>
    </row>
    <row r="14" spans="2:12" ht="90" x14ac:dyDescent="0.25">
      <c r="B14" s="10" t="s">
        <v>20</v>
      </c>
      <c r="C14" s="9">
        <v>34</v>
      </c>
      <c r="D14" s="9"/>
      <c r="E14" s="9">
        <v>34</v>
      </c>
    </row>
    <row r="15" spans="2:12" ht="90" x14ac:dyDescent="0.25">
      <c r="B15" s="10" t="s">
        <v>169</v>
      </c>
      <c r="C15" s="9">
        <v>1</v>
      </c>
      <c r="D15" s="9"/>
      <c r="E15" s="9">
        <v>1</v>
      </c>
    </row>
    <row r="16" spans="2:12" ht="135" x14ac:dyDescent="0.25">
      <c r="B16" s="10" t="s">
        <v>38</v>
      </c>
      <c r="C16" s="9">
        <v>13</v>
      </c>
      <c r="D16" s="9"/>
      <c r="E16" s="9">
        <v>13</v>
      </c>
    </row>
    <row r="17" spans="2:5" ht="30" x14ac:dyDescent="0.25">
      <c r="B17" s="10" t="s">
        <v>87</v>
      </c>
      <c r="C17" s="9">
        <v>2</v>
      </c>
      <c r="D17" s="9"/>
      <c r="E17" s="9">
        <v>2</v>
      </c>
    </row>
    <row r="18" spans="2:5" ht="45" x14ac:dyDescent="0.25">
      <c r="B18" s="10" t="s">
        <v>404</v>
      </c>
      <c r="C18" s="9">
        <v>2</v>
      </c>
      <c r="D18" s="9"/>
      <c r="E18" s="9">
        <v>2</v>
      </c>
    </row>
    <row r="19" spans="2:5" ht="135" x14ac:dyDescent="0.25">
      <c r="B19" s="10" t="s">
        <v>357</v>
      </c>
      <c r="C19" s="9">
        <v>2</v>
      </c>
      <c r="D19" s="9"/>
      <c r="E19" s="9">
        <v>2</v>
      </c>
    </row>
    <row r="20" spans="2:5" ht="270" x14ac:dyDescent="0.25">
      <c r="B20" s="10" t="s">
        <v>455</v>
      </c>
      <c r="C20" s="9">
        <v>1</v>
      </c>
      <c r="D20" s="9"/>
      <c r="E20" s="9">
        <v>1</v>
      </c>
    </row>
    <row r="21" spans="2:5" ht="285" x14ac:dyDescent="0.25">
      <c r="B21" s="10" t="s">
        <v>315</v>
      </c>
      <c r="C21" s="9">
        <v>7</v>
      </c>
      <c r="D21" s="9"/>
      <c r="E21" s="9">
        <v>7</v>
      </c>
    </row>
    <row r="22" spans="2:5" ht="60" x14ac:dyDescent="0.25">
      <c r="B22" s="10" t="s">
        <v>412</v>
      </c>
      <c r="C22" s="9">
        <v>1</v>
      </c>
      <c r="D22" s="9"/>
      <c r="E22" s="9">
        <v>1</v>
      </c>
    </row>
    <row r="23" spans="2:5" ht="120" x14ac:dyDescent="0.25">
      <c r="B23" s="10" t="s">
        <v>661</v>
      </c>
      <c r="C23" s="9">
        <v>1</v>
      </c>
      <c r="D23" s="9"/>
      <c r="E23" s="9">
        <v>1</v>
      </c>
    </row>
    <row r="24" spans="2:5" ht="165" x14ac:dyDescent="0.25">
      <c r="B24" s="10" t="s">
        <v>531</v>
      </c>
      <c r="C24" s="9">
        <v>1</v>
      </c>
      <c r="D24" s="9"/>
      <c r="E24" s="9">
        <v>1</v>
      </c>
    </row>
    <row r="25" spans="2:5" ht="120" x14ac:dyDescent="0.25">
      <c r="B25" s="10" t="s">
        <v>292</v>
      </c>
      <c r="C25" s="9">
        <v>1</v>
      </c>
      <c r="D25" s="9"/>
      <c r="E25" s="9">
        <v>1</v>
      </c>
    </row>
    <row r="26" spans="2:5" x14ac:dyDescent="0.25">
      <c r="B26" s="10" t="s">
        <v>83</v>
      </c>
      <c r="C26" s="9">
        <v>9</v>
      </c>
      <c r="D26" s="9"/>
      <c r="E26" s="9">
        <v>9</v>
      </c>
    </row>
    <row r="27" spans="2:5" ht="45" x14ac:dyDescent="0.25">
      <c r="B27" s="10" t="s">
        <v>770</v>
      </c>
      <c r="C27" s="9">
        <v>1</v>
      </c>
      <c r="D27" s="9"/>
      <c r="E27" s="9">
        <v>1</v>
      </c>
    </row>
    <row r="28" spans="2:5" ht="45" x14ac:dyDescent="0.25">
      <c r="B28" s="10" t="s">
        <v>68</v>
      </c>
      <c r="C28" s="9">
        <v>8</v>
      </c>
      <c r="D28" s="9"/>
      <c r="E28" s="9">
        <v>8</v>
      </c>
    </row>
    <row r="29" spans="2:5" ht="30" x14ac:dyDescent="0.25">
      <c r="B29" s="10" t="s">
        <v>131</v>
      </c>
      <c r="C29" s="9">
        <v>1</v>
      </c>
      <c r="D29" s="9"/>
      <c r="E29" s="9">
        <v>1</v>
      </c>
    </row>
    <row r="30" spans="2:5" ht="75" x14ac:dyDescent="0.25">
      <c r="B30" s="10" t="s">
        <v>424</v>
      </c>
      <c r="C30" s="9">
        <v>1</v>
      </c>
      <c r="D30" s="9"/>
      <c r="E30" s="9">
        <v>1</v>
      </c>
    </row>
    <row r="31" spans="2:5" ht="45" x14ac:dyDescent="0.25">
      <c r="B31" s="10" t="s">
        <v>562</v>
      </c>
      <c r="C31" s="9">
        <v>1</v>
      </c>
      <c r="D31" s="9"/>
      <c r="E31" s="9">
        <v>1</v>
      </c>
    </row>
    <row r="32" spans="2:5" ht="75" x14ac:dyDescent="0.25">
      <c r="B32" s="10" t="s">
        <v>535</v>
      </c>
      <c r="C32" s="9">
        <v>1</v>
      </c>
      <c r="D32" s="9"/>
      <c r="E32" s="9">
        <v>1</v>
      </c>
    </row>
    <row r="33" spans="2:5" ht="75" x14ac:dyDescent="0.25">
      <c r="B33" s="10" t="s">
        <v>488</v>
      </c>
      <c r="C33" s="9">
        <v>1</v>
      </c>
      <c r="D33" s="9"/>
      <c r="E33" s="9">
        <v>1</v>
      </c>
    </row>
    <row r="34" spans="2:5" ht="45" x14ac:dyDescent="0.25">
      <c r="B34" s="10" t="s">
        <v>467</v>
      </c>
      <c r="C34" s="9">
        <v>2</v>
      </c>
      <c r="D34" s="9"/>
      <c r="E34" s="9">
        <v>2</v>
      </c>
    </row>
    <row r="35" spans="2:5" ht="165" x14ac:dyDescent="0.25">
      <c r="B35" s="10" t="s">
        <v>54</v>
      </c>
      <c r="C35" s="9">
        <v>21</v>
      </c>
      <c r="D35" s="9"/>
      <c r="E35" s="9">
        <v>21</v>
      </c>
    </row>
    <row r="36" spans="2:5" ht="60" x14ac:dyDescent="0.25">
      <c r="B36" s="10" t="s">
        <v>79</v>
      </c>
      <c r="C36" s="9">
        <v>12</v>
      </c>
      <c r="D36" s="9"/>
      <c r="E36" s="9">
        <v>12</v>
      </c>
    </row>
    <row r="37" spans="2:5" ht="150" x14ac:dyDescent="0.25">
      <c r="B37" s="10" t="s">
        <v>446</v>
      </c>
      <c r="C37" s="9">
        <v>1</v>
      </c>
      <c r="D37" s="9"/>
      <c r="E37" s="9">
        <v>1</v>
      </c>
    </row>
    <row r="38" spans="2:5" ht="45" x14ac:dyDescent="0.25">
      <c r="B38" s="10" t="s">
        <v>573</v>
      </c>
      <c r="C38" s="9">
        <v>1</v>
      </c>
      <c r="D38" s="9"/>
      <c r="E38" s="9">
        <v>1</v>
      </c>
    </row>
    <row r="39" spans="2:5" ht="60" x14ac:dyDescent="0.25">
      <c r="B39" s="10" t="s">
        <v>146</v>
      </c>
      <c r="C39" s="9">
        <v>15</v>
      </c>
      <c r="D39" s="9"/>
      <c r="E39" s="9">
        <v>15</v>
      </c>
    </row>
    <row r="40" spans="2:5" ht="45" x14ac:dyDescent="0.25">
      <c r="B40" s="10" t="s">
        <v>767</v>
      </c>
      <c r="C40" s="9">
        <v>1</v>
      </c>
      <c r="D40" s="9"/>
      <c r="E40" s="9">
        <v>1</v>
      </c>
    </row>
    <row r="41" spans="2:5" ht="60" x14ac:dyDescent="0.25">
      <c r="B41" s="10" t="s">
        <v>343</v>
      </c>
      <c r="C41" s="9">
        <v>3</v>
      </c>
      <c r="D41" s="9"/>
      <c r="E41" s="9">
        <v>3</v>
      </c>
    </row>
    <row r="42" spans="2:5" ht="75" x14ac:dyDescent="0.25">
      <c r="B42" s="10" t="s">
        <v>110</v>
      </c>
      <c r="C42" s="9">
        <v>1</v>
      </c>
      <c r="D42" s="9"/>
      <c r="E42" s="9">
        <v>1</v>
      </c>
    </row>
    <row r="43" spans="2:5" ht="180" x14ac:dyDescent="0.25">
      <c r="B43" s="10" t="s">
        <v>335</v>
      </c>
      <c r="C43" s="9">
        <v>1</v>
      </c>
      <c r="D43" s="9"/>
      <c r="E43" s="9">
        <v>1</v>
      </c>
    </row>
    <row r="44" spans="2:5" ht="75" x14ac:dyDescent="0.25">
      <c r="B44" s="10" t="s">
        <v>149</v>
      </c>
      <c r="C44" s="9">
        <v>2</v>
      </c>
      <c r="D44" s="9"/>
      <c r="E44" s="9">
        <v>2</v>
      </c>
    </row>
    <row r="45" spans="2:5" ht="120" x14ac:dyDescent="0.25">
      <c r="B45" s="10" t="s">
        <v>295</v>
      </c>
      <c r="C45" s="9">
        <v>2</v>
      </c>
      <c r="D45" s="9"/>
      <c r="E45" s="9">
        <v>2</v>
      </c>
    </row>
    <row r="46" spans="2:5" ht="165" x14ac:dyDescent="0.25">
      <c r="B46" s="10" t="s">
        <v>298</v>
      </c>
      <c r="C46" s="9">
        <v>4</v>
      </c>
      <c r="D46" s="9"/>
      <c r="E46" s="9">
        <v>4</v>
      </c>
    </row>
    <row r="47" spans="2:5" ht="210" x14ac:dyDescent="0.25">
      <c r="B47" s="10" t="s">
        <v>42</v>
      </c>
      <c r="C47" s="9">
        <v>26</v>
      </c>
      <c r="D47" s="9"/>
      <c r="E47" s="9">
        <v>26</v>
      </c>
    </row>
    <row r="48" spans="2:5" ht="165" x14ac:dyDescent="0.25">
      <c r="B48" s="10" t="s">
        <v>627</v>
      </c>
      <c r="C48" s="9">
        <v>1</v>
      </c>
      <c r="D48" s="9"/>
      <c r="E48" s="9">
        <v>1</v>
      </c>
    </row>
    <row r="49" spans="2:5" ht="60" x14ac:dyDescent="0.25">
      <c r="B49" s="10" t="s">
        <v>91</v>
      </c>
      <c r="C49" s="9">
        <v>14</v>
      </c>
      <c r="D49" s="9"/>
      <c r="E49" s="9">
        <v>14</v>
      </c>
    </row>
    <row r="50" spans="2:5" ht="150" x14ac:dyDescent="0.25">
      <c r="B50" s="10" t="s">
        <v>72</v>
      </c>
      <c r="C50" s="9">
        <v>12</v>
      </c>
      <c r="D50" s="9"/>
      <c r="E50" s="9">
        <v>12</v>
      </c>
    </row>
    <row r="51" spans="2:5" ht="135" x14ac:dyDescent="0.25">
      <c r="B51" s="10" t="s">
        <v>633</v>
      </c>
      <c r="C51" s="9">
        <v>1</v>
      </c>
      <c r="D51" s="9"/>
      <c r="E51" s="9">
        <v>1</v>
      </c>
    </row>
    <row r="52" spans="2:5" ht="135" x14ac:dyDescent="0.25">
      <c r="B52" s="10" t="s">
        <v>637</v>
      </c>
      <c r="C52" s="9">
        <v>1</v>
      </c>
      <c r="D52" s="9"/>
      <c r="E52" s="9">
        <v>1</v>
      </c>
    </row>
    <row r="53" spans="2:5" ht="75" x14ac:dyDescent="0.25">
      <c r="B53" s="10" t="s">
        <v>242</v>
      </c>
      <c r="C53" s="9">
        <v>1</v>
      </c>
      <c r="D53" s="9"/>
      <c r="E53" s="9">
        <v>1</v>
      </c>
    </row>
    <row r="54" spans="2:5" ht="60" x14ac:dyDescent="0.25">
      <c r="B54" s="10" t="s">
        <v>28</v>
      </c>
      <c r="C54" s="9">
        <v>2</v>
      </c>
      <c r="D54" s="9"/>
      <c r="E54" s="9">
        <v>2</v>
      </c>
    </row>
    <row r="55" spans="2:5" ht="90" x14ac:dyDescent="0.25">
      <c r="B55" s="10" t="s">
        <v>235</v>
      </c>
      <c r="C55" s="9">
        <v>1</v>
      </c>
      <c r="D55" s="9"/>
      <c r="E55" s="9">
        <v>1</v>
      </c>
    </row>
    <row r="56" spans="2:5" ht="45" x14ac:dyDescent="0.25">
      <c r="B56" s="10" t="s">
        <v>204</v>
      </c>
      <c r="C56" s="9">
        <v>2</v>
      </c>
      <c r="D56" s="9"/>
      <c r="E56" s="9">
        <v>2</v>
      </c>
    </row>
    <row r="57" spans="2:5" ht="45" x14ac:dyDescent="0.25">
      <c r="B57" s="10" t="s">
        <v>165</v>
      </c>
      <c r="C57" s="9">
        <v>1</v>
      </c>
      <c r="D57" s="9"/>
      <c r="E57" s="9">
        <v>1</v>
      </c>
    </row>
    <row r="58" spans="2:5" ht="45" x14ac:dyDescent="0.25">
      <c r="B58" s="10" t="s">
        <v>102</v>
      </c>
      <c r="C58" s="9">
        <v>3</v>
      </c>
      <c r="D58" s="9"/>
      <c r="E58" s="9">
        <v>3</v>
      </c>
    </row>
    <row r="59" spans="2:5" ht="210" x14ac:dyDescent="0.25">
      <c r="B59" s="10" t="s">
        <v>64</v>
      </c>
      <c r="C59" s="9">
        <v>50</v>
      </c>
      <c r="D59" s="9"/>
      <c r="E59" s="9">
        <v>50</v>
      </c>
    </row>
    <row r="60" spans="2:5" ht="225" x14ac:dyDescent="0.25">
      <c r="B60" s="10" t="s">
        <v>113</v>
      </c>
      <c r="C60" s="9">
        <v>3</v>
      </c>
      <c r="D60" s="9"/>
      <c r="E60" s="9">
        <v>3</v>
      </c>
    </row>
    <row r="61" spans="2:5" ht="255" x14ac:dyDescent="0.25">
      <c r="B61" s="10" t="s">
        <v>483</v>
      </c>
      <c r="C61" s="9">
        <v>5</v>
      </c>
      <c r="D61" s="9"/>
      <c r="E61" s="9">
        <v>5</v>
      </c>
    </row>
    <row r="62" spans="2:5" ht="105" x14ac:dyDescent="0.25">
      <c r="B62" s="10" t="s">
        <v>774</v>
      </c>
      <c r="C62" s="9">
        <v>1</v>
      </c>
      <c r="D62" s="9"/>
      <c r="E62" s="9">
        <v>1</v>
      </c>
    </row>
    <row r="63" spans="2:5" ht="225" x14ac:dyDescent="0.25">
      <c r="B63" s="10" t="s">
        <v>845</v>
      </c>
      <c r="C63" s="9">
        <v>1</v>
      </c>
      <c r="D63" s="9"/>
      <c r="E63" s="9">
        <v>1</v>
      </c>
    </row>
    <row r="64" spans="2:5" ht="120" x14ac:dyDescent="0.25">
      <c r="B64" s="10" t="s">
        <v>761</v>
      </c>
      <c r="C64" s="9">
        <v>1</v>
      </c>
      <c r="D64" s="9"/>
      <c r="E64" s="9">
        <v>1</v>
      </c>
    </row>
    <row r="65" spans="2:5" ht="345" x14ac:dyDescent="0.25">
      <c r="B65" s="10" t="s">
        <v>440</v>
      </c>
      <c r="C65" s="9">
        <v>1</v>
      </c>
      <c r="D65" s="9"/>
      <c r="E65" s="9">
        <v>1</v>
      </c>
    </row>
    <row r="66" spans="2:5" ht="105" x14ac:dyDescent="0.25">
      <c r="B66" s="10" t="s">
        <v>32</v>
      </c>
      <c r="C66" s="9">
        <v>8</v>
      </c>
      <c r="D66" s="9"/>
      <c r="E66" s="9">
        <v>8</v>
      </c>
    </row>
    <row r="67" spans="2:5" ht="75" x14ac:dyDescent="0.25">
      <c r="B67" s="10" t="s">
        <v>373</v>
      </c>
      <c r="C67" s="9">
        <v>1</v>
      </c>
      <c r="D67" s="9"/>
      <c r="E67" s="9">
        <v>1</v>
      </c>
    </row>
    <row r="68" spans="2:5" ht="165" x14ac:dyDescent="0.25">
      <c r="B68" s="10" t="s">
        <v>797</v>
      </c>
      <c r="C68" s="9">
        <v>1</v>
      </c>
      <c r="D68" s="9"/>
      <c r="E68" s="9">
        <v>1</v>
      </c>
    </row>
    <row r="69" spans="2:5" ht="90" x14ac:dyDescent="0.25">
      <c r="B69" s="10" t="s">
        <v>190</v>
      </c>
      <c r="C69" s="9">
        <v>1</v>
      </c>
      <c r="D69" s="9"/>
      <c r="E69" s="9">
        <v>1</v>
      </c>
    </row>
    <row r="70" spans="2:5" ht="75" x14ac:dyDescent="0.25">
      <c r="B70" s="10" t="s">
        <v>263</v>
      </c>
      <c r="C70" s="9">
        <v>2</v>
      </c>
      <c r="D70" s="9"/>
      <c r="E70" s="9">
        <v>2</v>
      </c>
    </row>
    <row r="71" spans="2:5" ht="135" x14ac:dyDescent="0.25">
      <c r="B71" s="10" t="s">
        <v>106</v>
      </c>
      <c r="C71" s="9">
        <v>1</v>
      </c>
      <c r="D71" s="9"/>
      <c r="E71" s="9">
        <v>1</v>
      </c>
    </row>
    <row r="72" spans="2:5" ht="75" x14ac:dyDescent="0.25">
      <c r="B72" s="10" t="s">
        <v>687</v>
      </c>
      <c r="C72" s="9">
        <v>1</v>
      </c>
      <c r="D72" s="9"/>
      <c r="E72" s="9">
        <v>1</v>
      </c>
    </row>
    <row r="73" spans="2:5" ht="120" x14ac:dyDescent="0.25">
      <c r="B73" s="10" t="s">
        <v>400</v>
      </c>
      <c r="C73" s="9">
        <v>1</v>
      </c>
      <c r="D73" s="9"/>
      <c r="E73" s="9">
        <v>1</v>
      </c>
    </row>
    <row r="74" spans="2:5" ht="30" x14ac:dyDescent="0.25">
      <c r="B74" s="10" t="s">
        <v>496</v>
      </c>
      <c r="C74" s="9">
        <v>1</v>
      </c>
      <c r="D74" s="9"/>
      <c r="E74" s="9">
        <v>1</v>
      </c>
    </row>
    <row r="75" spans="2:5" ht="45" x14ac:dyDescent="0.25">
      <c r="B75" s="10" t="s">
        <v>780</v>
      </c>
      <c r="C75" s="9">
        <v>1</v>
      </c>
      <c r="D75" s="9"/>
      <c r="E75" s="9">
        <v>1</v>
      </c>
    </row>
    <row r="76" spans="2:5" ht="90" x14ac:dyDescent="0.25">
      <c r="B76" s="10" t="s">
        <v>274</v>
      </c>
      <c r="C76" s="9">
        <v>2</v>
      </c>
      <c r="D76" s="9"/>
      <c r="E76" s="9">
        <v>2</v>
      </c>
    </row>
    <row r="77" spans="2:5" ht="330" x14ac:dyDescent="0.25">
      <c r="B77" s="10" t="s">
        <v>95</v>
      </c>
      <c r="C77" s="9">
        <v>29</v>
      </c>
      <c r="D77" s="9"/>
      <c r="E77" s="9">
        <v>29</v>
      </c>
    </row>
    <row r="78" spans="2:5" ht="180" x14ac:dyDescent="0.25">
      <c r="B78" s="10" t="s">
        <v>217</v>
      </c>
      <c r="C78" s="9">
        <v>4</v>
      </c>
      <c r="D78" s="9"/>
      <c r="E78" s="9">
        <v>4</v>
      </c>
    </row>
    <row r="79" spans="2:5" ht="409.5" x14ac:dyDescent="0.25">
      <c r="B79" s="10" t="s">
        <v>474</v>
      </c>
      <c r="C79" s="9">
        <v>1</v>
      </c>
      <c r="D79" s="9"/>
      <c r="E79" s="9">
        <v>1</v>
      </c>
    </row>
    <row r="80" spans="2:5" ht="150" x14ac:dyDescent="0.25">
      <c r="B80" s="10" t="s">
        <v>221</v>
      </c>
      <c r="C80" s="9">
        <v>1</v>
      </c>
      <c r="D80" s="9"/>
      <c r="E80" s="9">
        <v>1</v>
      </c>
    </row>
    <row r="81" spans="2:5" ht="75" x14ac:dyDescent="0.25">
      <c r="B81" s="10" t="s">
        <v>820</v>
      </c>
      <c r="C81" s="9">
        <v>1</v>
      </c>
      <c r="D81" s="9"/>
      <c r="E81" s="9">
        <v>1</v>
      </c>
    </row>
    <row r="82" spans="2:5" ht="105" x14ac:dyDescent="0.25">
      <c r="B82" s="10" t="s">
        <v>208</v>
      </c>
      <c r="C82" s="9">
        <v>1</v>
      </c>
      <c r="D82" s="9"/>
      <c r="E82" s="9">
        <v>1</v>
      </c>
    </row>
    <row r="83" spans="2:5" ht="90" x14ac:dyDescent="0.25">
      <c r="B83" s="10" t="s">
        <v>743</v>
      </c>
      <c r="C83" s="9">
        <v>1</v>
      </c>
      <c r="D83" s="9"/>
      <c r="E83" s="9">
        <v>1</v>
      </c>
    </row>
    <row r="84" spans="2:5" ht="60" x14ac:dyDescent="0.25">
      <c r="B84" s="10" t="s">
        <v>125</v>
      </c>
      <c r="C84" s="9">
        <v>4</v>
      </c>
      <c r="D84" s="9"/>
      <c r="E84" s="9">
        <v>4</v>
      </c>
    </row>
    <row r="85" spans="2:5" ht="180" x14ac:dyDescent="0.25">
      <c r="B85" s="10" t="s">
        <v>248</v>
      </c>
      <c r="C85" s="9">
        <v>3</v>
      </c>
      <c r="D85" s="9"/>
      <c r="E85" s="9">
        <v>3</v>
      </c>
    </row>
    <row r="86" spans="2:5" ht="120" x14ac:dyDescent="0.25">
      <c r="B86" s="10" t="s">
        <v>301</v>
      </c>
      <c r="C86" s="9">
        <v>4</v>
      </c>
      <c r="D86" s="9"/>
      <c r="E86" s="9">
        <v>4</v>
      </c>
    </row>
    <row r="87" spans="2:5" ht="150" x14ac:dyDescent="0.25">
      <c r="B87" s="10" t="s">
        <v>619</v>
      </c>
      <c r="C87" s="9">
        <v>1</v>
      </c>
      <c r="D87" s="9"/>
      <c r="E87" s="9">
        <v>1</v>
      </c>
    </row>
    <row r="88" spans="2:5" ht="135" x14ac:dyDescent="0.25">
      <c r="B88" s="10" t="s">
        <v>692</v>
      </c>
      <c r="C88" s="9">
        <v>1</v>
      </c>
      <c r="D88" s="9"/>
      <c r="E88" s="9">
        <v>1</v>
      </c>
    </row>
    <row r="89" spans="2:5" ht="30" x14ac:dyDescent="0.25">
      <c r="B89" s="10" t="s">
        <v>224</v>
      </c>
      <c r="C89" s="9">
        <v>3</v>
      </c>
      <c r="D89" s="9"/>
      <c r="E89" s="9">
        <v>3</v>
      </c>
    </row>
    <row r="90" spans="2:5" ht="345" x14ac:dyDescent="0.25">
      <c r="B90" s="10" t="s">
        <v>443</v>
      </c>
      <c r="C90" s="9">
        <v>1</v>
      </c>
      <c r="D90" s="9"/>
      <c r="E90" s="9">
        <v>1</v>
      </c>
    </row>
    <row r="91" spans="2:5" ht="165" x14ac:dyDescent="0.25">
      <c r="B91" s="10" t="s">
        <v>156</v>
      </c>
      <c r="C91" s="9">
        <v>1</v>
      </c>
      <c r="D91" s="9"/>
      <c r="E91" s="9">
        <v>1</v>
      </c>
    </row>
    <row r="92" spans="2:5" ht="60" x14ac:dyDescent="0.25">
      <c r="B92" s="10" t="s">
        <v>46</v>
      </c>
      <c r="C92" s="9">
        <v>5</v>
      </c>
      <c r="D92" s="9"/>
      <c r="E92" s="9">
        <v>5</v>
      </c>
    </row>
    <row r="93" spans="2:5" ht="195" x14ac:dyDescent="0.25">
      <c r="B93" s="10" t="s">
        <v>24</v>
      </c>
      <c r="C93" s="9">
        <v>1</v>
      </c>
      <c r="D93" s="9"/>
      <c r="E93" s="9">
        <v>1</v>
      </c>
    </row>
    <row r="94" spans="2:5" x14ac:dyDescent="0.25">
      <c r="B94" s="10" t="s">
        <v>7</v>
      </c>
      <c r="C94" s="9"/>
      <c r="D94" s="9"/>
      <c r="E94" s="9"/>
    </row>
    <row r="95" spans="2:5" x14ac:dyDescent="0.25">
      <c r="B95" s="9" t="s">
        <v>8</v>
      </c>
      <c r="C95" s="9">
        <v>376</v>
      </c>
      <c r="D95" s="9"/>
      <c r="E95" s="9">
        <v>376</v>
      </c>
    </row>
  </sheetData>
  <mergeCells count="5">
    <mergeCell ref="B5:L5"/>
    <mergeCell ref="B4:K4"/>
    <mergeCell ref="B1:L1"/>
    <mergeCell ref="B2:L2"/>
    <mergeCell ref="B3:L3"/>
  </mergeCell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2"/>
  <sheetViews>
    <sheetView workbookViewId="0">
      <selection activeCell="A3" sqref="A3"/>
    </sheetView>
  </sheetViews>
  <sheetFormatPr defaultRowHeight="15" x14ac:dyDescent="0.25"/>
  <cols>
    <col min="1" max="1" width="48.42578125" customWidth="1"/>
    <col min="2" max="3" width="23.140625" customWidth="1"/>
    <col min="6" max="6" width="23" customWidth="1"/>
    <col min="10" max="10" width="12.140625" customWidth="1"/>
  </cols>
  <sheetData>
    <row r="1" spans="1:15" ht="26.25" customHeight="1" x14ac:dyDescent="0.25">
      <c r="A1" s="6" t="s">
        <v>0</v>
      </c>
      <c r="B1" s="6" t="s">
        <v>6</v>
      </c>
      <c r="C1" s="6" t="s">
        <v>14</v>
      </c>
      <c r="D1" s="6" t="s">
        <v>13</v>
      </c>
      <c r="E1" s="6" t="s">
        <v>15</v>
      </c>
      <c r="F1" s="6" t="s">
        <v>9</v>
      </c>
      <c r="G1" s="6" t="s">
        <v>1</v>
      </c>
      <c r="J1" s="3" t="s">
        <v>2</v>
      </c>
      <c r="K1" s="4" t="s">
        <v>16</v>
      </c>
      <c r="L1" s="2" t="s">
        <v>3</v>
      </c>
      <c r="M1" s="2" t="s">
        <v>17</v>
      </c>
      <c r="N1" s="2" t="s">
        <v>4</v>
      </c>
      <c r="O1" s="2" t="s">
        <v>18</v>
      </c>
    </row>
    <row r="2" spans="1:15" x14ac:dyDescent="0.25">
      <c r="A2" t="s">
        <v>19</v>
      </c>
      <c r="B2" t="s">
        <v>20</v>
      </c>
      <c r="C2" t="s">
        <v>21</v>
      </c>
      <c r="D2" t="s">
        <v>22</v>
      </c>
      <c r="E2" t="s">
        <v>23</v>
      </c>
      <c r="F2" t="str">
        <f t="shared" ref="F2:F377" si="0">IF(ISERROR(FIND("Входящие документы ", A2))=FALSE,SUBSTITUTE(A2,"Входящие документы ",""), SUBSTITUTE(A2,"ОГ Губернатору, в Правительство, в аппарат Губернатора и Правительства","Аппарат"))</f>
        <v>Обращения граждан МО Ногликский ГО</v>
      </c>
      <c r="G2" s="11" t="str">
        <f>HYPERLINK("https://sed.admsakhalin.ru/Docs/Citizen/_layouts/15/eos/edbtransfer.ashx?SiteId=84ddafa0031f409e9b1dd96f91351621&amp;WebId=b44a2e8f6bd940ffb8577ce52c7585e0&amp;ListId=fd8a59b5757749e6848a491ebc731a91&amp;ItemId=64261&amp;ItemGuid=b3356a4a4056478d830f00bad744bf60&amp;Data=24","https://sed.admsakhalin.ru/Docs/Citizen/_layouts/15/eos/edbtransfer.ashx?SiteId=84ddafa0031f409e9b1dd96f91351621&amp;WebId=b44a2e8f6bd940ffb8577ce52c7585e0&amp;ListId=fd8a59b5757749e6848a491ebc731a91&amp;ItemId=64261&amp;ItemGuid=b3356a4a4056478d830f00bad744bf60&amp;Data=24")</f>
        <v>https://sed.admsakhalin.ru/Docs/Citizen/_layouts/15/eos/edbtransfer.ashx?SiteId=84ddafa0031f409e9b1dd96f91351621&amp;WebId=b44a2e8f6bd940ffb8577ce52c7585e0&amp;ListId=fd8a59b5757749e6848a491ebc731a91&amp;ItemId=64261&amp;ItemGuid=b3356a4a4056478d830f00bad744bf60&amp;Data=24</v>
      </c>
    </row>
    <row r="3" spans="1:15" x14ac:dyDescent="0.25">
      <c r="A3" t="s">
        <v>19</v>
      </c>
      <c r="B3" t="s">
        <v>24</v>
      </c>
      <c r="C3" t="s">
        <v>25</v>
      </c>
      <c r="D3" t="s">
        <v>26</v>
      </c>
      <c r="E3" t="s">
        <v>27</v>
      </c>
      <c r="F3" t="str">
        <f t="shared" si="0"/>
        <v>Обращения граждан МО Ногликский ГО</v>
      </c>
      <c r="G3" s="11" t="str">
        <f>HYPERLINK("https://sed.admsakhalin.ru/Docs/Citizen/_layouts/15/eos/edbtransfer.ashx?SiteId=84ddafa0031f409e9b1dd96f91351621&amp;WebId=b44a2e8f6bd940ffb8577ce52c7585e0&amp;ListId=fd8a59b5757749e6848a491ebc731a91&amp;ItemId=72396&amp;ItemGuid=201bd208bd3a415e912700ebd7832f2a&amp;Data=24","https://sed.admsakhalin.ru/Docs/Citizen/_layouts/15/eos/edbtransfer.ashx?SiteId=84ddafa0031f409e9b1dd96f91351621&amp;WebId=b44a2e8f6bd940ffb8577ce52c7585e0&amp;ListId=fd8a59b5757749e6848a491ebc731a91&amp;ItemId=72396&amp;ItemGuid=201bd208bd3a415e912700ebd7832f2a&amp;Data=24")</f>
        <v>https://sed.admsakhalin.ru/Docs/Citizen/_layouts/15/eos/edbtransfer.ashx?SiteId=84ddafa0031f409e9b1dd96f91351621&amp;WebId=b44a2e8f6bd940ffb8577ce52c7585e0&amp;ListId=fd8a59b5757749e6848a491ebc731a91&amp;ItemId=72396&amp;ItemGuid=201bd208bd3a415e912700ebd7832f2a&amp;Data=24</v>
      </c>
    </row>
    <row r="4" spans="1:15" x14ac:dyDescent="0.25">
      <c r="A4" t="s">
        <v>19</v>
      </c>
      <c r="B4" t="s">
        <v>28</v>
      </c>
      <c r="C4" t="s">
        <v>29</v>
      </c>
      <c r="D4" t="s">
        <v>30</v>
      </c>
      <c r="E4" t="s">
        <v>31</v>
      </c>
      <c r="F4" t="str">
        <f t="shared" si="0"/>
        <v>Обращения граждан МО Ногликский ГО</v>
      </c>
      <c r="G4" s="11" t="str">
        <f>HYPERLINK("https://sed.admsakhalin.ru/Docs/Citizen/_layouts/15/eos/edbtransfer.ashx?SiteId=84ddafa0031f409e9b1dd96f91351621&amp;WebId=b44a2e8f6bd940ffb8577ce52c7585e0&amp;ListId=fd8a59b5757749e6848a491ebc731a91&amp;ItemId=68882&amp;ItemGuid=b741adaf88374018ad9f011023049fc6&amp;Data=24","https://sed.admsakhalin.ru/Docs/Citizen/_layouts/15/eos/edbtransfer.ashx?SiteId=84ddafa0031f409e9b1dd96f91351621&amp;WebId=b44a2e8f6bd940ffb8577ce52c7585e0&amp;ListId=fd8a59b5757749e6848a491ebc731a91&amp;ItemId=68882&amp;ItemGuid=b741adaf88374018ad9f011023049fc6&amp;Data=24")</f>
        <v>https://sed.admsakhalin.ru/Docs/Citizen/_layouts/15/eos/edbtransfer.ashx?SiteId=84ddafa0031f409e9b1dd96f91351621&amp;WebId=b44a2e8f6bd940ffb8577ce52c7585e0&amp;ListId=fd8a59b5757749e6848a491ebc731a91&amp;ItemId=68882&amp;ItemGuid=b741adaf88374018ad9f011023049fc6&amp;Data=24</v>
      </c>
    </row>
    <row r="5" spans="1:15" x14ac:dyDescent="0.25">
      <c r="A5" t="s">
        <v>19</v>
      </c>
      <c r="B5" t="s">
        <v>32</v>
      </c>
      <c r="C5" t="s">
        <v>33</v>
      </c>
      <c r="D5" t="s">
        <v>34</v>
      </c>
      <c r="E5" t="s">
        <v>35</v>
      </c>
      <c r="F5" t="str">
        <f t="shared" si="0"/>
        <v>Обращения граждан МО Ногликский ГО</v>
      </c>
      <c r="G5" s="11" t="str">
        <f>HYPERLINK("https://sed.admsakhalin.ru/Docs/Citizen/_layouts/15/eos/edbtransfer.ashx?SiteId=84ddafa0031f409e9b1dd96f91351621&amp;WebId=b44a2e8f6bd940ffb8577ce52c7585e0&amp;ListId=fd8a59b5757749e6848a491ebc731a91&amp;ItemId=66795&amp;ItemGuid=b21e75323829418da59501408ed2a0e5&amp;Data=24","https://sed.admsakhalin.ru/Docs/Citizen/_layouts/15/eos/edbtransfer.ashx?SiteId=84ddafa0031f409e9b1dd96f91351621&amp;WebId=b44a2e8f6bd940ffb8577ce52c7585e0&amp;ListId=fd8a59b5757749e6848a491ebc731a91&amp;ItemId=66795&amp;ItemGuid=b21e75323829418da59501408ed2a0e5&amp;Data=24")</f>
        <v>https://sed.admsakhalin.ru/Docs/Citizen/_layouts/15/eos/edbtransfer.ashx?SiteId=84ddafa0031f409e9b1dd96f91351621&amp;WebId=b44a2e8f6bd940ffb8577ce52c7585e0&amp;ListId=fd8a59b5757749e6848a491ebc731a91&amp;ItemId=66795&amp;ItemGuid=b21e75323829418da59501408ed2a0e5&amp;Data=24</v>
      </c>
    </row>
    <row r="6" spans="1:15" x14ac:dyDescent="0.25">
      <c r="A6" t="s">
        <v>19</v>
      </c>
      <c r="B6" t="s">
        <v>20</v>
      </c>
      <c r="C6" t="s">
        <v>36</v>
      </c>
      <c r="D6" t="s">
        <v>37</v>
      </c>
      <c r="E6" t="s">
        <v>23</v>
      </c>
      <c r="F6" t="str">
        <f t="shared" si="0"/>
        <v>Обращения граждан МО Ногликский ГО</v>
      </c>
      <c r="G6" s="11" t="str">
        <f>HYPERLINK("https://sed.admsakhalin.ru/Docs/Citizen/_layouts/15/eos/edbtransfer.ashx?SiteId=84ddafa0031f409e9b1dd96f91351621&amp;WebId=b44a2e8f6bd940ffb8577ce52c7585e0&amp;ListId=fd8a59b5757749e6848a491ebc731a91&amp;ItemId=72344&amp;ItemGuid=56614cefb45848f8a0b401ad9b6b3cc0&amp;Data=24","https://sed.admsakhalin.ru/Docs/Citizen/_layouts/15/eos/edbtransfer.ashx?SiteId=84ddafa0031f409e9b1dd96f91351621&amp;WebId=b44a2e8f6bd940ffb8577ce52c7585e0&amp;ListId=fd8a59b5757749e6848a491ebc731a91&amp;ItemId=72344&amp;ItemGuid=56614cefb45848f8a0b401ad9b6b3cc0&amp;Data=24")</f>
        <v>https://sed.admsakhalin.ru/Docs/Citizen/_layouts/15/eos/edbtransfer.ashx?SiteId=84ddafa0031f409e9b1dd96f91351621&amp;WebId=b44a2e8f6bd940ffb8577ce52c7585e0&amp;ListId=fd8a59b5757749e6848a491ebc731a91&amp;ItemId=72344&amp;ItemGuid=56614cefb45848f8a0b401ad9b6b3cc0&amp;Data=24</v>
      </c>
    </row>
    <row r="7" spans="1:15" x14ac:dyDescent="0.25">
      <c r="A7" t="s">
        <v>19</v>
      </c>
      <c r="B7" t="s">
        <v>38</v>
      </c>
      <c r="C7" t="s">
        <v>39</v>
      </c>
      <c r="D7" t="s">
        <v>40</v>
      </c>
      <c r="E7" t="s">
        <v>41</v>
      </c>
      <c r="F7" t="str">
        <f t="shared" si="0"/>
        <v>Обращения граждан МО Ногликский ГО</v>
      </c>
      <c r="G7" s="11" t="str">
        <f>HYPERLINK("https://sed.admsakhalin.ru/Docs/Citizen/_layouts/15/eos/edbtransfer.ashx?SiteId=84ddafa0031f409e9b1dd96f91351621&amp;WebId=b44a2e8f6bd940ffb8577ce52c7585e0&amp;ListId=fd8a59b5757749e6848a491ebc731a91&amp;ItemId=65187&amp;ItemGuid=12e1a22d431541858a0102ae825468fa&amp;Data=24","https://sed.admsakhalin.ru/Docs/Citizen/_layouts/15/eos/edbtransfer.ashx?SiteId=84ddafa0031f409e9b1dd96f91351621&amp;WebId=b44a2e8f6bd940ffb8577ce52c7585e0&amp;ListId=fd8a59b5757749e6848a491ebc731a91&amp;ItemId=65187&amp;ItemGuid=12e1a22d431541858a0102ae825468fa&amp;Data=24")</f>
        <v>https://sed.admsakhalin.ru/Docs/Citizen/_layouts/15/eos/edbtransfer.ashx?SiteId=84ddafa0031f409e9b1dd96f91351621&amp;WebId=b44a2e8f6bd940ffb8577ce52c7585e0&amp;ListId=fd8a59b5757749e6848a491ebc731a91&amp;ItemId=65187&amp;ItemGuid=12e1a22d431541858a0102ae825468fa&amp;Data=24</v>
      </c>
    </row>
    <row r="8" spans="1:15" x14ac:dyDescent="0.25">
      <c r="A8" t="s">
        <v>19</v>
      </c>
      <c r="B8" t="s">
        <v>42</v>
      </c>
      <c r="C8" t="s">
        <v>43</v>
      </c>
      <c r="D8" t="s">
        <v>44</v>
      </c>
      <c r="E8" t="s">
        <v>45</v>
      </c>
      <c r="F8" t="str">
        <f t="shared" si="0"/>
        <v>Обращения граждан МО Ногликский ГО</v>
      </c>
      <c r="G8" s="11" t="str">
        <f>HYPERLINK("https://sed.admsakhalin.ru/Docs/Citizen/_layouts/15/eos/edbtransfer.ashx?SiteId=84ddafa0031f409e9b1dd96f91351621&amp;WebId=b44a2e8f6bd940ffb8577ce52c7585e0&amp;ListId=fd8a59b5757749e6848a491ebc731a91&amp;ItemId=70818&amp;ItemGuid=763ca5c604d94918af3e03640d53aa1b&amp;Data=24","https://sed.admsakhalin.ru/Docs/Citizen/_layouts/15/eos/edbtransfer.ashx?SiteId=84ddafa0031f409e9b1dd96f91351621&amp;WebId=b44a2e8f6bd940ffb8577ce52c7585e0&amp;ListId=fd8a59b5757749e6848a491ebc731a91&amp;ItemId=70818&amp;ItemGuid=763ca5c604d94918af3e03640d53aa1b&amp;Data=24")</f>
        <v>https://sed.admsakhalin.ru/Docs/Citizen/_layouts/15/eos/edbtransfer.ashx?SiteId=84ddafa0031f409e9b1dd96f91351621&amp;WebId=b44a2e8f6bd940ffb8577ce52c7585e0&amp;ListId=fd8a59b5757749e6848a491ebc731a91&amp;ItemId=70818&amp;ItemGuid=763ca5c604d94918af3e03640d53aa1b&amp;Data=24</v>
      </c>
    </row>
    <row r="9" spans="1:15" x14ac:dyDescent="0.25">
      <c r="A9" t="s">
        <v>19</v>
      </c>
      <c r="B9" t="s">
        <v>46</v>
      </c>
      <c r="C9" t="s">
        <v>47</v>
      </c>
      <c r="D9" t="s">
        <v>48</v>
      </c>
      <c r="E9" t="s">
        <v>49</v>
      </c>
      <c r="F9" t="str">
        <f t="shared" si="0"/>
        <v>Обращения граждан МО Ногликский ГО</v>
      </c>
      <c r="G9" s="11" t="str">
        <f>HYPERLINK("https://sed.admsakhalin.ru/Docs/Citizen/_layouts/15/eos/edbtransfer.ashx?SiteId=84ddafa0031f409e9b1dd96f91351621&amp;WebId=b44a2e8f6bd940ffb8577ce52c7585e0&amp;ListId=fd8a59b5757749e6848a491ebc731a91&amp;ItemId=68851&amp;ItemGuid=b70f4a57288d44249a170441cef3aa42&amp;Data=24","https://sed.admsakhalin.ru/Docs/Citizen/_layouts/15/eos/edbtransfer.ashx?SiteId=84ddafa0031f409e9b1dd96f91351621&amp;WebId=b44a2e8f6bd940ffb8577ce52c7585e0&amp;ListId=fd8a59b5757749e6848a491ebc731a91&amp;ItemId=68851&amp;ItemGuid=b70f4a57288d44249a170441cef3aa42&amp;Data=24")</f>
        <v>https://sed.admsakhalin.ru/Docs/Citizen/_layouts/15/eos/edbtransfer.ashx?SiteId=84ddafa0031f409e9b1dd96f91351621&amp;WebId=b44a2e8f6bd940ffb8577ce52c7585e0&amp;ListId=fd8a59b5757749e6848a491ebc731a91&amp;ItemId=68851&amp;ItemGuid=b70f4a57288d44249a170441cef3aa42&amp;Data=24</v>
      </c>
    </row>
    <row r="10" spans="1:15" x14ac:dyDescent="0.25">
      <c r="A10" t="s">
        <v>19</v>
      </c>
      <c r="B10" t="s">
        <v>50</v>
      </c>
      <c r="C10" t="s">
        <v>51</v>
      </c>
      <c r="D10" t="s">
        <v>52</v>
      </c>
      <c r="E10" t="s">
        <v>53</v>
      </c>
      <c r="F10" t="str">
        <f t="shared" si="0"/>
        <v>Обращения граждан МО Ногликский ГО</v>
      </c>
      <c r="G10" s="11" t="str">
        <f>HYPERLINK("https://sed.admsakhalin.ru/Docs/Citizen/_layouts/15/eos/edbtransfer.ashx?SiteId=84ddafa0031f409e9b1dd96f91351621&amp;WebId=b44a2e8f6bd940ffb8577ce52c7585e0&amp;ListId=fd8a59b5757749e6848a491ebc731a91&amp;ItemId=71082&amp;ItemGuid=e0e7ad6b863b41dca8020566c7f1102f&amp;Data=24","https://sed.admsakhalin.ru/Docs/Citizen/_layouts/15/eos/edbtransfer.ashx?SiteId=84ddafa0031f409e9b1dd96f91351621&amp;WebId=b44a2e8f6bd940ffb8577ce52c7585e0&amp;ListId=fd8a59b5757749e6848a491ebc731a91&amp;ItemId=71082&amp;ItemGuid=e0e7ad6b863b41dca8020566c7f1102f&amp;Data=24")</f>
        <v>https://sed.admsakhalin.ru/Docs/Citizen/_layouts/15/eos/edbtransfer.ashx?SiteId=84ddafa0031f409e9b1dd96f91351621&amp;WebId=b44a2e8f6bd940ffb8577ce52c7585e0&amp;ListId=fd8a59b5757749e6848a491ebc731a91&amp;ItemId=71082&amp;ItemGuid=e0e7ad6b863b41dca8020566c7f1102f&amp;Data=24</v>
      </c>
    </row>
    <row r="11" spans="1:15" x14ac:dyDescent="0.25">
      <c r="A11" t="s">
        <v>19</v>
      </c>
      <c r="B11" t="s">
        <v>54</v>
      </c>
      <c r="C11" t="s">
        <v>55</v>
      </c>
      <c r="D11" t="s">
        <v>56</v>
      </c>
      <c r="E11" t="s">
        <v>57</v>
      </c>
      <c r="F11" t="str">
        <f t="shared" si="0"/>
        <v>Обращения граждан МО Ногликский ГО</v>
      </c>
      <c r="G11" s="11" t="str">
        <f>HYPERLINK("https://sed.admsakhalin.ru/Docs/Citizen/_layouts/15/eos/edbtransfer.ashx?SiteId=84ddafa0031f409e9b1dd96f91351621&amp;WebId=b44a2e8f6bd940ffb8577ce52c7585e0&amp;ListId=fd8a59b5757749e6848a491ebc731a91&amp;ItemId=64683&amp;ItemGuid=b30605f541634ff6aeef05d0cff623fd&amp;Data=24","https://sed.admsakhalin.ru/Docs/Citizen/_layouts/15/eos/edbtransfer.ashx?SiteId=84ddafa0031f409e9b1dd96f91351621&amp;WebId=b44a2e8f6bd940ffb8577ce52c7585e0&amp;ListId=fd8a59b5757749e6848a491ebc731a91&amp;ItemId=64683&amp;ItemGuid=b30605f541634ff6aeef05d0cff623fd&amp;Data=24")</f>
        <v>https://sed.admsakhalin.ru/Docs/Citizen/_layouts/15/eos/edbtransfer.ashx?SiteId=84ddafa0031f409e9b1dd96f91351621&amp;WebId=b44a2e8f6bd940ffb8577ce52c7585e0&amp;ListId=fd8a59b5757749e6848a491ebc731a91&amp;ItemId=64683&amp;ItemGuid=b30605f541634ff6aeef05d0cff623fd&amp;Data=24</v>
      </c>
    </row>
    <row r="12" spans="1:15" x14ac:dyDescent="0.25">
      <c r="A12" t="s">
        <v>19</v>
      </c>
      <c r="B12" t="s">
        <v>54</v>
      </c>
      <c r="C12" t="s">
        <v>58</v>
      </c>
      <c r="D12" t="s">
        <v>59</v>
      </c>
      <c r="E12" t="s">
        <v>60</v>
      </c>
      <c r="F12" t="str">
        <f t="shared" si="0"/>
        <v>Обращения граждан МО Ногликский ГО</v>
      </c>
      <c r="G12" s="11" t="str">
        <f>HYPERLINK("https://sed.admsakhalin.ru/Docs/Citizen/_layouts/15/eos/edbtransfer.ashx?SiteId=84ddafa0031f409e9b1dd96f91351621&amp;WebId=b44a2e8f6bd940ffb8577ce52c7585e0&amp;ListId=fd8a59b5757749e6848a491ebc731a91&amp;ItemId=64334&amp;ItemGuid=3cb7d1e38d154a0197fc0603dbc72a0d&amp;Data=24","https://sed.admsakhalin.ru/Docs/Citizen/_layouts/15/eos/edbtransfer.ashx?SiteId=84ddafa0031f409e9b1dd96f91351621&amp;WebId=b44a2e8f6bd940ffb8577ce52c7585e0&amp;ListId=fd8a59b5757749e6848a491ebc731a91&amp;ItemId=64334&amp;ItemGuid=3cb7d1e38d154a0197fc0603dbc72a0d&amp;Data=24")</f>
        <v>https://sed.admsakhalin.ru/Docs/Citizen/_layouts/15/eos/edbtransfer.ashx?SiteId=84ddafa0031f409e9b1dd96f91351621&amp;WebId=b44a2e8f6bd940ffb8577ce52c7585e0&amp;ListId=fd8a59b5757749e6848a491ebc731a91&amp;ItemId=64334&amp;ItemGuid=3cb7d1e38d154a0197fc0603dbc72a0d&amp;Data=24</v>
      </c>
    </row>
    <row r="13" spans="1:15" x14ac:dyDescent="0.25">
      <c r="A13" t="s">
        <v>19</v>
      </c>
      <c r="B13" t="s">
        <v>32</v>
      </c>
      <c r="C13" t="s">
        <v>61</v>
      </c>
      <c r="D13" t="s">
        <v>62</v>
      </c>
      <c r="E13" t="s">
        <v>63</v>
      </c>
      <c r="F13" t="str">
        <f t="shared" si="0"/>
        <v>Обращения граждан МО Ногликский ГО</v>
      </c>
      <c r="G13" s="11" t="str">
        <f>HYPERLINK("https://sed.admsakhalin.ru/Docs/Citizen/_layouts/15/eos/edbtransfer.ashx?SiteId=84ddafa0031f409e9b1dd96f91351621&amp;WebId=b44a2e8f6bd940ffb8577ce52c7585e0&amp;ListId=fd8a59b5757749e6848a491ebc731a91&amp;ItemId=67723&amp;ItemGuid=2d8512aca8504b45a75406daf876e740&amp;Data=24","https://sed.admsakhalin.ru/Docs/Citizen/_layouts/15/eos/edbtransfer.ashx?SiteId=84ddafa0031f409e9b1dd96f91351621&amp;WebId=b44a2e8f6bd940ffb8577ce52c7585e0&amp;ListId=fd8a59b5757749e6848a491ebc731a91&amp;ItemId=67723&amp;ItemGuid=2d8512aca8504b45a75406daf876e740&amp;Data=24")</f>
        <v>https://sed.admsakhalin.ru/Docs/Citizen/_layouts/15/eos/edbtransfer.ashx?SiteId=84ddafa0031f409e9b1dd96f91351621&amp;WebId=b44a2e8f6bd940ffb8577ce52c7585e0&amp;ListId=fd8a59b5757749e6848a491ebc731a91&amp;ItemId=67723&amp;ItemGuid=2d8512aca8504b45a75406daf876e740&amp;Data=24</v>
      </c>
    </row>
    <row r="14" spans="1:15" x14ac:dyDescent="0.25">
      <c r="A14" t="s">
        <v>19</v>
      </c>
      <c r="B14" t="s">
        <v>64</v>
      </c>
      <c r="C14" t="s">
        <v>65</v>
      </c>
      <c r="D14" t="s">
        <v>66</v>
      </c>
      <c r="E14" t="s">
        <v>67</v>
      </c>
      <c r="F14" t="str">
        <f t="shared" si="0"/>
        <v>Обращения граждан МО Ногликский ГО</v>
      </c>
      <c r="G14" s="11" t="str">
        <f>HYPERLINK("https://sed.admsakhalin.ru/Docs/Citizen/_layouts/15/eos/edbtransfer.ashx?SiteId=84ddafa0031f409e9b1dd96f91351621&amp;WebId=b44a2e8f6bd940ffb8577ce52c7585e0&amp;ListId=fd8a59b5757749e6848a491ebc731a91&amp;ItemId=66593&amp;ItemGuid=4879a25d4d07414ca55806fc1ec2c30b&amp;Data=24","https://sed.admsakhalin.ru/Docs/Citizen/_layouts/15/eos/edbtransfer.ashx?SiteId=84ddafa0031f409e9b1dd96f91351621&amp;WebId=b44a2e8f6bd940ffb8577ce52c7585e0&amp;ListId=fd8a59b5757749e6848a491ebc731a91&amp;ItemId=66593&amp;ItemGuid=4879a25d4d07414ca55806fc1ec2c30b&amp;Data=24")</f>
        <v>https://sed.admsakhalin.ru/Docs/Citizen/_layouts/15/eos/edbtransfer.ashx?SiteId=84ddafa0031f409e9b1dd96f91351621&amp;WebId=b44a2e8f6bd940ffb8577ce52c7585e0&amp;ListId=fd8a59b5757749e6848a491ebc731a91&amp;ItemId=66593&amp;ItemGuid=4879a25d4d07414ca55806fc1ec2c30b&amp;Data=24</v>
      </c>
    </row>
    <row r="15" spans="1:15" x14ac:dyDescent="0.25">
      <c r="A15" t="s">
        <v>19</v>
      </c>
      <c r="B15" t="s">
        <v>68</v>
      </c>
      <c r="C15" t="s">
        <v>69</v>
      </c>
      <c r="D15" t="s">
        <v>66</v>
      </c>
      <c r="E15" t="s">
        <v>70</v>
      </c>
      <c r="F15" t="str">
        <f t="shared" si="0"/>
        <v>Обращения граждан МО Ногликский ГО</v>
      </c>
      <c r="G15" s="11" t="str">
        <f>HYPERLINK("https://sed.admsakhalin.ru/Docs/Citizen/_layouts/15/eos/edbtransfer.ashx?SiteId=84ddafa0031f409e9b1dd96f91351621&amp;WebId=b44a2e8f6bd940ffb8577ce52c7585e0&amp;ListId=fd8a59b5757749e6848a491ebc731a91&amp;ItemId=66591&amp;ItemGuid=7a5220ee258c4a03bcce076da5e03dea&amp;Data=24","https://sed.admsakhalin.ru/Docs/Citizen/_layouts/15/eos/edbtransfer.ashx?SiteId=84ddafa0031f409e9b1dd96f91351621&amp;WebId=b44a2e8f6bd940ffb8577ce52c7585e0&amp;ListId=fd8a59b5757749e6848a491ebc731a91&amp;ItemId=66591&amp;ItemGuid=7a5220ee258c4a03bcce076da5e03dea&amp;Data=24")</f>
        <v>https://sed.admsakhalin.ru/Docs/Citizen/_layouts/15/eos/edbtransfer.ashx?SiteId=84ddafa0031f409e9b1dd96f91351621&amp;WebId=b44a2e8f6bd940ffb8577ce52c7585e0&amp;ListId=fd8a59b5757749e6848a491ebc731a91&amp;ItemId=66591&amp;ItemGuid=7a5220ee258c4a03bcce076da5e03dea&amp;Data=24</v>
      </c>
    </row>
    <row r="16" spans="1:15" x14ac:dyDescent="0.25">
      <c r="A16" t="s">
        <v>19</v>
      </c>
      <c r="B16" t="s">
        <v>64</v>
      </c>
      <c r="C16" t="s">
        <v>71</v>
      </c>
      <c r="D16" t="s">
        <v>22</v>
      </c>
      <c r="E16" t="s">
        <v>67</v>
      </c>
      <c r="F16" t="str">
        <f t="shared" si="0"/>
        <v>Обращения граждан МО Ногликский ГО</v>
      </c>
      <c r="G16" s="11" t="str">
        <f>HYPERLINK("https://sed.admsakhalin.ru/Docs/Citizen/_layouts/15/eos/edbtransfer.ashx?SiteId=84ddafa0031f409e9b1dd96f91351621&amp;WebId=b44a2e8f6bd940ffb8577ce52c7585e0&amp;ListId=fd8a59b5757749e6848a491ebc731a91&amp;ItemId=64260&amp;ItemGuid=34cd2af152ad4673b13607c2e7a238fe&amp;Data=24","https://sed.admsakhalin.ru/Docs/Citizen/_layouts/15/eos/edbtransfer.ashx?SiteId=84ddafa0031f409e9b1dd96f91351621&amp;WebId=b44a2e8f6bd940ffb8577ce52c7585e0&amp;ListId=fd8a59b5757749e6848a491ebc731a91&amp;ItemId=64260&amp;ItemGuid=34cd2af152ad4673b13607c2e7a238fe&amp;Data=24")</f>
        <v>https://sed.admsakhalin.ru/Docs/Citizen/_layouts/15/eos/edbtransfer.ashx?SiteId=84ddafa0031f409e9b1dd96f91351621&amp;WebId=b44a2e8f6bd940ffb8577ce52c7585e0&amp;ListId=fd8a59b5757749e6848a491ebc731a91&amp;ItemId=64260&amp;ItemGuid=34cd2af152ad4673b13607c2e7a238fe&amp;Data=24</v>
      </c>
    </row>
    <row r="17" spans="1:7" x14ac:dyDescent="0.25">
      <c r="A17" t="s">
        <v>19</v>
      </c>
      <c r="B17" t="s">
        <v>72</v>
      </c>
      <c r="C17" t="s">
        <v>73</v>
      </c>
      <c r="D17" t="s">
        <v>74</v>
      </c>
      <c r="E17" t="s">
        <v>75</v>
      </c>
      <c r="F17" t="str">
        <f t="shared" si="0"/>
        <v>Обращения граждан МО Ногликский ГО</v>
      </c>
      <c r="G17" s="11" t="str">
        <f>HYPERLINK("https://sed.admsakhalin.ru/Docs/Citizen/_layouts/15/eos/edbtransfer.ashx?SiteId=84ddafa0031f409e9b1dd96f91351621&amp;WebId=b44a2e8f6bd940ffb8577ce52c7585e0&amp;ListId=fd8a59b5757749e6848a491ebc731a91&amp;ItemId=65506&amp;ItemGuid=fbf5975a5eae45a7ac590c125591a9ae&amp;Data=24","https://sed.admsakhalin.ru/Docs/Citizen/_layouts/15/eos/edbtransfer.ashx?SiteId=84ddafa0031f409e9b1dd96f91351621&amp;WebId=b44a2e8f6bd940ffb8577ce52c7585e0&amp;ListId=fd8a59b5757749e6848a491ebc731a91&amp;ItemId=65506&amp;ItemGuid=fbf5975a5eae45a7ac590c125591a9ae&amp;Data=24")</f>
        <v>https://sed.admsakhalin.ru/Docs/Citizen/_layouts/15/eos/edbtransfer.ashx?SiteId=84ddafa0031f409e9b1dd96f91351621&amp;WebId=b44a2e8f6bd940ffb8577ce52c7585e0&amp;ListId=fd8a59b5757749e6848a491ebc731a91&amp;ItemId=65506&amp;ItemGuid=fbf5975a5eae45a7ac590c125591a9ae&amp;Data=24</v>
      </c>
    </row>
    <row r="18" spans="1:7" x14ac:dyDescent="0.25">
      <c r="A18" t="s">
        <v>19</v>
      </c>
      <c r="B18" t="s">
        <v>54</v>
      </c>
      <c r="C18" t="s">
        <v>76</v>
      </c>
      <c r="D18" t="s">
        <v>77</v>
      </c>
      <c r="E18" t="s">
        <v>78</v>
      </c>
      <c r="F18" t="str">
        <f t="shared" si="0"/>
        <v>Обращения граждан МО Ногликский ГО</v>
      </c>
      <c r="G18" s="11" t="str">
        <f>HYPERLINK("https://sed.admsakhalin.ru/Docs/Citizen/_layouts/15/eos/edbtransfer.ashx?SiteId=84ddafa0031f409e9b1dd96f91351621&amp;WebId=b44a2e8f6bd940ffb8577ce52c7585e0&amp;ListId=fd8a59b5757749e6848a491ebc731a91&amp;ItemId=67223&amp;ItemGuid=4e88ded6966a441c9b1b0c692bd44f4e&amp;Data=24","https://sed.admsakhalin.ru/Docs/Citizen/_layouts/15/eos/edbtransfer.ashx?SiteId=84ddafa0031f409e9b1dd96f91351621&amp;WebId=b44a2e8f6bd940ffb8577ce52c7585e0&amp;ListId=fd8a59b5757749e6848a491ebc731a91&amp;ItemId=67223&amp;ItemGuid=4e88ded6966a441c9b1b0c692bd44f4e&amp;Data=24")</f>
        <v>https://sed.admsakhalin.ru/Docs/Citizen/_layouts/15/eos/edbtransfer.ashx?SiteId=84ddafa0031f409e9b1dd96f91351621&amp;WebId=b44a2e8f6bd940ffb8577ce52c7585e0&amp;ListId=fd8a59b5757749e6848a491ebc731a91&amp;ItemId=67223&amp;ItemGuid=4e88ded6966a441c9b1b0c692bd44f4e&amp;Data=24</v>
      </c>
    </row>
    <row r="19" spans="1:7" x14ac:dyDescent="0.25">
      <c r="A19" t="s">
        <v>19</v>
      </c>
      <c r="B19" t="s">
        <v>79</v>
      </c>
      <c r="C19" t="s">
        <v>80</v>
      </c>
      <c r="D19" t="s">
        <v>81</v>
      </c>
      <c r="E19" t="s">
        <v>82</v>
      </c>
      <c r="F19" t="str">
        <f t="shared" si="0"/>
        <v>Обращения граждан МО Ногликский ГО</v>
      </c>
      <c r="G19" s="11" t="str">
        <f>HYPERLINK("https://sed.admsakhalin.ru/Docs/Citizen/_layouts/15/eos/edbtransfer.ashx?SiteId=84ddafa0031f409e9b1dd96f91351621&amp;WebId=b44a2e8f6bd940ffb8577ce52c7585e0&amp;ListId=fd8a59b5757749e6848a491ebc731a91&amp;ItemId=67798&amp;ItemGuid=41244fc85ae54c6781130dfc082e3b54&amp;Data=24","https://sed.admsakhalin.ru/Docs/Citizen/_layouts/15/eos/edbtransfer.ashx?SiteId=84ddafa0031f409e9b1dd96f91351621&amp;WebId=b44a2e8f6bd940ffb8577ce52c7585e0&amp;ListId=fd8a59b5757749e6848a491ebc731a91&amp;ItemId=67798&amp;ItemGuid=41244fc85ae54c6781130dfc082e3b54&amp;Data=24")</f>
        <v>https://sed.admsakhalin.ru/Docs/Citizen/_layouts/15/eos/edbtransfer.ashx?SiteId=84ddafa0031f409e9b1dd96f91351621&amp;WebId=b44a2e8f6bd940ffb8577ce52c7585e0&amp;ListId=fd8a59b5757749e6848a491ebc731a91&amp;ItemId=67798&amp;ItemGuid=41244fc85ae54c6781130dfc082e3b54&amp;Data=24</v>
      </c>
    </row>
    <row r="20" spans="1:7" x14ac:dyDescent="0.25">
      <c r="A20" t="s">
        <v>19</v>
      </c>
      <c r="B20" t="s">
        <v>83</v>
      </c>
      <c r="C20" t="s">
        <v>84</v>
      </c>
      <c r="D20" t="s">
        <v>85</v>
      </c>
      <c r="E20" t="s">
        <v>86</v>
      </c>
      <c r="F20" t="str">
        <f t="shared" si="0"/>
        <v>Обращения граждан МО Ногликский ГО</v>
      </c>
      <c r="G20" s="11" t="str">
        <f>HYPERLINK("https://sed.admsakhalin.ru/Docs/Citizen/_layouts/15/eos/edbtransfer.ashx?SiteId=84ddafa0031f409e9b1dd96f91351621&amp;WebId=b44a2e8f6bd940ffb8577ce52c7585e0&amp;ListId=fd8a59b5757749e6848a491ebc731a91&amp;ItemId=71944&amp;ItemGuid=fb30a8277ea64ad2b1f30ebc03e5676b&amp;Data=24","https://sed.admsakhalin.ru/Docs/Citizen/_layouts/15/eos/edbtransfer.ashx?SiteId=84ddafa0031f409e9b1dd96f91351621&amp;WebId=b44a2e8f6bd940ffb8577ce52c7585e0&amp;ListId=fd8a59b5757749e6848a491ebc731a91&amp;ItemId=71944&amp;ItemGuid=fb30a8277ea64ad2b1f30ebc03e5676b&amp;Data=24")</f>
        <v>https://sed.admsakhalin.ru/Docs/Citizen/_layouts/15/eos/edbtransfer.ashx?SiteId=84ddafa0031f409e9b1dd96f91351621&amp;WebId=b44a2e8f6bd940ffb8577ce52c7585e0&amp;ListId=fd8a59b5757749e6848a491ebc731a91&amp;ItemId=71944&amp;ItemGuid=fb30a8277ea64ad2b1f30ebc03e5676b&amp;Data=24</v>
      </c>
    </row>
    <row r="21" spans="1:7" x14ac:dyDescent="0.25">
      <c r="A21" t="s">
        <v>19</v>
      </c>
      <c r="B21" t="s">
        <v>87</v>
      </c>
      <c r="C21" t="s">
        <v>88</v>
      </c>
      <c r="D21" t="s">
        <v>89</v>
      </c>
      <c r="E21" t="s">
        <v>90</v>
      </c>
      <c r="F21" t="str">
        <f t="shared" si="0"/>
        <v>Обращения граждан МО Ногликский ГО</v>
      </c>
      <c r="G21" s="11" t="str">
        <f>HYPERLINK("https://sed.admsakhalin.ru/Docs/Citizen/_layouts/15/eos/edbtransfer.ashx?SiteId=84ddafa0031f409e9b1dd96f91351621&amp;WebId=b44a2e8f6bd940ffb8577ce52c7585e0&amp;ListId=fd8a59b5757749e6848a491ebc731a91&amp;ItemId=68147&amp;ItemGuid=04b0c38643314d4b8c5910faa7486ff1&amp;Data=24","https://sed.admsakhalin.ru/Docs/Citizen/_layouts/15/eos/edbtransfer.ashx?SiteId=84ddafa0031f409e9b1dd96f91351621&amp;WebId=b44a2e8f6bd940ffb8577ce52c7585e0&amp;ListId=fd8a59b5757749e6848a491ebc731a91&amp;ItemId=68147&amp;ItemGuid=04b0c38643314d4b8c5910faa7486ff1&amp;Data=24")</f>
        <v>https://sed.admsakhalin.ru/Docs/Citizen/_layouts/15/eos/edbtransfer.ashx?SiteId=84ddafa0031f409e9b1dd96f91351621&amp;WebId=b44a2e8f6bd940ffb8577ce52c7585e0&amp;ListId=fd8a59b5757749e6848a491ebc731a91&amp;ItemId=68147&amp;ItemGuid=04b0c38643314d4b8c5910faa7486ff1&amp;Data=24</v>
      </c>
    </row>
    <row r="22" spans="1:7" x14ac:dyDescent="0.25">
      <c r="A22" t="s">
        <v>19</v>
      </c>
      <c r="B22" t="s">
        <v>91</v>
      </c>
      <c r="C22" t="s">
        <v>92</v>
      </c>
      <c r="D22" t="s">
        <v>93</v>
      </c>
      <c r="E22" t="s">
        <v>94</v>
      </c>
      <c r="F22" t="str">
        <f t="shared" si="0"/>
        <v>Обращения граждан МО Ногликский ГО</v>
      </c>
      <c r="G22" s="11" t="str">
        <f>HYPERLINK("https://sed.admsakhalin.ru/Docs/Citizen/_layouts/15/eos/edbtransfer.ashx?SiteId=84ddafa0031f409e9b1dd96f91351621&amp;WebId=b44a2e8f6bd940ffb8577ce52c7585e0&amp;ListId=fd8a59b5757749e6848a491ebc731a91&amp;ItemId=67328&amp;ItemGuid=742a81a53f3f46c58cdc112ab20c6e7c&amp;Data=24","https://sed.admsakhalin.ru/Docs/Citizen/_layouts/15/eos/edbtransfer.ashx?SiteId=84ddafa0031f409e9b1dd96f91351621&amp;WebId=b44a2e8f6bd940ffb8577ce52c7585e0&amp;ListId=fd8a59b5757749e6848a491ebc731a91&amp;ItemId=67328&amp;ItemGuid=742a81a53f3f46c58cdc112ab20c6e7c&amp;Data=24")</f>
        <v>https://sed.admsakhalin.ru/Docs/Citizen/_layouts/15/eos/edbtransfer.ashx?SiteId=84ddafa0031f409e9b1dd96f91351621&amp;WebId=b44a2e8f6bd940ffb8577ce52c7585e0&amp;ListId=fd8a59b5757749e6848a491ebc731a91&amp;ItemId=67328&amp;ItemGuid=742a81a53f3f46c58cdc112ab20c6e7c&amp;Data=24</v>
      </c>
    </row>
    <row r="23" spans="1:7" x14ac:dyDescent="0.25">
      <c r="A23" t="s">
        <v>19</v>
      </c>
      <c r="B23" t="s">
        <v>95</v>
      </c>
      <c r="C23" t="s">
        <v>96</v>
      </c>
      <c r="D23" t="s">
        <v>97</v>
      </c>
      <c r="E23" t="s">
        <v>98</v>
      </c>
      <c r="F23" t="str">
        <f t="shared" si="0"/>
        <v>Обращения граждан МО Ногликский ГО</v>
      </c>
      <c r="G23" s="11" t="str">
        <f>HYPERLINK("https://sed.admsakhalin.ru/Docs/Citizen/_layouts/15/eos/edbtransfer.ashx?SiteId=84ddafa0031f409e9b1dd96f91351621&amp;WebId=b44a2e8f6bd940ffb8577ce52c7585e0&amp;ListId=fd8a59b5757749e6848a491ebc731a91&amp;ItemId=68273&amp;ItemGuid=43a06f1e33a9411790361287151dd763&amp;Data=24","https://sed.admsakhalin.ru/Docs/Citizen/_layouts/15/eos/edbtransfer.ashx?SiteId=84ddafa0031f409e9b1dd96f91351621&amp;WebId=b44a2e8f6bd940ffb8577ce52c7585e0&amp;ListId=fd8a59b5757749e6848a491ebc731a91&amp;ItemId=68273&amp;ItemGuid=43a06f1e33a9411790361287151dd763&amp;Data=24")</f>
        <v>https://sed.admsakhalin.ru/Docs/Citizen/_layouts/15/eos/edbtransfer.ashx?SiteId=84ddafa0031f409e9b1dd96f91351621&amp;WebId=b44a2e8f6bd940ffb8577ce52c7585e0&amp;ListId=fd8a59b5757749e6848a491ebc731a91&amp;ItemId=68273&amp;ItemGuid=43a06f1e33a9411790361287151dd763&amp;Data=24</v>
      </c>
    </row>
    <row r="24" spans="1:7" x14ac:dyDescent="0.25">
      <c r="A24" t="s">
        <v>19</v>
      </c>
      <c r="B24" t="s">
        <v>91</v>
      </c>
      <c r="C24" t="s">
        <v>99</v>
      </c>
      <c r="D24" t="s">
        <v>100</v>
      </c>
      <c r="E24" t="s">
        <v>101</v>
      </c>
      <c r="F24" t="str">
        <f t="shared" si="0"/>
        <v>Обращения граждан МО Ногликский ГО</v>
      </c>
      <c r="G24" s="11" t="str">
        <f>HYPERLINK("https://sed.admsakhalin.ru/Docs/Citizen/_layouts/15/eos/edbtransfer.ashx?SiteId=84ddafa0031f409e9b1dd96f91351621&amp;WebId=b44a2e8f6bd940ffb8577ce52c7585e0&amp;ListId=fd8a59b5757749e6848a491ebc731a91&amp;ItemId=71507&amp;ItemGuid=0aa5948109684cc78f9a131f4a1bb4dd&amp;Data=24","https://sed.admsakhalin.ru/Docs/Citizen/_layouts/15/eos/edbtransfer.ashx?SiteId=84ddafa0031f409e9b1dd96f91351621&amp;WebId=b44a2e8f6bd940ffb8577ce52c7585e0&amp;ListId=fd8a59b5757749e6848a491ebc731a91&amp;ItemId=71507&amp;ItemGuid=0aa5948109684cc78f9a131f4a1bb4dd&amp;Data=24")</f>
        <v>https://sed.admsakhalin.ru/Docs/Citizen/_layouts/15/eos/edbtransfer.ashx?SiteId=84ddafa0031f409e9b1dd96f91351621&amp;WebId=b44a2e8f6bd940ffb8577ce52c7585e0&amp;ListId=fd8a59b5757749e6848a491ebc731a91&amp;ItemId=71507&amp;ItemGuid=0aa5948109684cc78f9a131f4a1bb4dd&amp;Data=24</v>
      </c>
    </row>
    <row r="25" spans="1:7" x14ac:dyDescent="0.25">
      <c r="A25" t="s">
        <v>19</v>
      </c>
      <c r="B25" t="s">
        <v>102</v>
      </c>
      <c r="C25" t="s">
        <v>103</v>
      </c>
      <c r="D25" t="s">
        <v>104</v>
      </c>
      <c r="E25" t="s">
        <v>105</v>
      </c>
      <c r="F25" t="str">
        <f t="shared" si="0"/>
        <v>Обращения граждан МО Ногликский ГО</v>
      </c>
      <c r="G25" s="11" t="str">
        <f>HYPERLINK("https://sed.admsakhalin.ru/Docs/Citizen/_layouts/15/eos/edbtransfer.ashx?SiteId=84ddafa0031f409e9b1dd96f91351621&amp;WebId=b44a2e8f6bd940ffb8577ce52c7585e0&amp;ListId=fd8a59b5757749e6848a491ebc731a91&amp;ItemId=66935&amp;ItemGuid=ae747a2fb2e7496d95c91346454a9c0f&amp;Data=24","https://sed.admsakhalin.ru/Docs/Citizen/_layouts/15/eos/edbtransfer.ashx?SiteId=84ddafa0031f409e9b1dd96f91351621&amp;WebId=b44a2e8f6bd940ffb8577ce52c7585e0&amp;ListId=fd8a59b5757749e6848a491ebc731a91&amp;ItemId=66935&amp;ItemGuid=ae747a2fb2e7496d95c91346454a9c0f&amp;Data=24")</f>
        <v>https://sed.admsakhalin.ru/Docs/Citizen/_layouts/15/eos/edbtransfer.ashx?SiteId=84ddafa0031f409e9b1dd96f91351621&amp;WebId=b44a2e8f6bd940ffb8577ce52c7585e0&amp;ListId=fd8a59b5757749e6848a491ebc731a91&amp;ItemId=66935&amp;ItemGuid=ae747a2fb2e7496d95c91346454a9c0f&amp;Data=24</v>
      </c>
    </row>
    <row r="26" spans="1:7" x14ac:dyDescent="0.25">
      <c r="A26" t="s">
        <v>19</v>
      </c>
      <c r="B26" t="s">
        <v>106</v>
      </c>
      <c r="C26" t="s">
        <v>107</v>
      </c>
      <c r="D26" t="s">
        <v>108</v>
      </c>
      <c r="E26" t="s">
        <v>109</v>
      </c>
      <c r="F26" t="str">
        <f t="shared" si="0"/>
        <v>Обращения граждан МО Ногликский ГО</v>
      </c>
      <c r="G26" s="11" t="str">
        <f>HYPERLINK("https://sed.admsakhalin.ru/Docs/Citizen/_layouts/15/eos/edbtransfer.ashx?SiteId=84ddafa0031f409e9b1dd96f91351621&amp;WebId=b44a2e8f6bd940ffb8577ce52c7585e0&amp;ListId=fd8a59b5757749e6848a491ebc731a91&amp;ItemId=70689&amp;ItemGuid=42b9cab66e7e4592a17813721ddf76ac&amp;Data=24","https://sed.admsakhalin.ru/Docs/Citizen/_layouts/15/eos/edbtransfer.ashx?SiteId=84ddafa0031f409e9b1dd96f91351621&amp;WebId=b44a2e8f6bd940ffb8577ce52c7585e0&amp;ListId=fd8a59b5757749e6848a491ebc731a91&amp;ItemId=70689&amp;ItemGuid=42b9cab66e7e4592a17813721ddf76ac&amp;Data=24")</f>
        <v>https://sed.admsakhalin.ru/Docs/Citizen/_layouts/15/eos/edbtransfer.ashx?SiteId=84ddafa0031f409e9b1dd96f91351621&amp;WebId=b44a2e8f6bd940ffb8577ce52c7585e0&amp;ListId=fd8a59b5757749e6848a491ebc731a91&amp;ItemId=70689&amp;ItemGuid=42b9cab66e7e4592a17813721ddf76ac&amp;Data=24</v>
      </c>
    </row>
    <row r="27" spans="1:7" x14ac:dyDescent="0.25">
      <c r="A27" t="s">
        <v>19</v>
      </c>
      <c r="B27" t="s">
        <v>110</v>
      </c>
      <c r="C27" t="s">
        <v>111</v>
      </c>
      <c r="D27" t="s">
        <v>100</v>
      </c>
      <c r="E27" t="s">
        <v>112</v>
      </c>
      <c r="F27" t="str">
        <f t="shared" si="0"/>
        <v>Обращения граждан МО Ногликский ГО</v>
      </c>
      <c r="G27" s="11" t="str">
        <f>HYPERLINK("https://sed.admsakhalin.ru/Docs/Citizen/_layouts/15/eos/edbtransfer.ashx?SiteId=84ddafa0031f409e9b1dd96f91351621&amp;WebId=b44a2e8f6bd940ffb8577ce52c7585e0&amp;ListId=fd8a59b5757749e6848a491ebc731a91&amp;ItemId=71508&amp;ItemGuid=8ec9a3a2892c446abcb01496a207cb48&amp;Data=24","https://sed.admsakhalin.ru/Docs/Citizen/_layouts/15/eos/edbtransfer.ashx?SiteId=84ddafa0031f409e9b1dd96f91351621&amp;WebId=b44a2e8f6bd940ffb8577ce52c7585e0&amp;ListId=fd8a59b5757749e6848a491ebc731a91&amp;ItemId=71508&amp;ItemGuid=8ec9a3a2892c446abcb01496a207cb48&amp;Data=24")</f>
        <v>https://sed.admsakhalin.ru/Docs/Citizen/_layouts/15/eos/edbtransfer.ashx?SiteId=84ddafa0031f409e9b1dd96f91351621&amp;WebId=b44a2e8f6bd940ffb8577ce52c7585e0&amp;ListId=fd8a59b5757749e6848a491ebc731a91&amp;ItemId=71508&amp;ItemGuid=8ec9a3a2892c446abcb01496a207cb48&amp;Data=24</v>
      </c>
    </row>
    <row r="28" spans="1:7" x14ac:dyDescent="0.25">
      <c r="A28" t="s">
        <v>19</v>
      </c>
      <c r="B28" t="s">
        <v>113</v>
      </c>
      <c r="C28" t="s">
        <v>114</v>
      </c>
      <c r="D28" t="s">
        <v>115</v>
      </c>
      <c r="E28" t="s">
        <v>116</v>
      </c>
      <c r="F28" t="str">
        <f t="shared" si="0"/>
        <v>Обращения граждан МО Ногликский ГО</v>
      </c>
      <c r="G28" s="11" t="str">
        <f>HYPERLINK("https://sed.admsakhalin.ru/Docs/Citizen/_layouts/15/eos/edbtransfer.ashx?SiteId=84ddafa0031f409e9b1dd96f91351621&amp;WebId=b44a2e8f6bd940ffb8577ce52c7585e0&amp;ListId=fd8a59b5757749e6848a491ebc731a91&amp;ItemId=70577&amp;ItemGuid=ba329a097ef846eda38a15e33e0c42f2&amp;Data=24","https://sed.admsakhalin.ru/Docs/Citizen/_layouts/15/eos/edbtransfer.ashx?SiteId=84ddafa0031f409e9b1dd96f91351621&amp;WebId=b44a2e8f6bd940ffb8577ce52c7585e0&amp;ListId=fd8a59b5757749e6848a491ebc731a91&amp;ItemId=70577&amp;ItemGuid=ba329a097ef846eda38a15e33e0c42f2&amp;Data=24")</f>
        <v>https://sed.admsakhalin.ru/Docs/Citizen/_layouts/15/eos/edbtransfer.ashx?SiteId=84ddafa0031f409e9b1dd96f91351621&amp;WebId=b44a2e8f6bd940ffb8577ce52c7585e0&amp;ListId=fd8a59b5757749e6848a491ebc731a91&amp;ItemId=70577&amp;ItemGuid=ba329a097ef846eda38a15e33e0c42f2&amp;Data=24</v>
      </c>
    </row>
    <row r="29" spans="1:7" x14ac:dyDescent="0.25">
      <c r="A29" t="s">
        <v>19</v>
      </c>
      <c r="B29" t="s">
        <v>79</v>
      </c>
      <c r="C29" t="s">
        <v>117</v>
      </c>
      <c r="D29" t="s">
        <v>118</v>
      </c>
      <c r="E29" t="s">
        <v>119</v>
      </c>
      <c r="F29" t="str">
        <f t="shared" si="0"/>
        <v>Обращения граждан МО Ногликский ГО</v>
      </c>
      <c r="G29" s="11" t="str">
        <f>HYPERLINK("https://sed.admsakhalin.ru/Docs/Citizen/_layouts/15/eos/edbtransfer.ashx?SiteId=84ddafa0031f409e9b1dd96f91351621&amp;WebId=b44a2e8f6bd940ffb8577ce52c7585e0&amp;ListId=fd8a59b5757749e6848a491ebc731a91&amp;ItemId=67929&amp;ItemGuid=6b5c78b5614c4e1bbfd516899ed1af9c&amp;Data=24","https://sed.admsakhalin.ru/Docs/Citizen/_layouts/15/eos/edbtransfer.ashx?SiteId=84ddafa0031f409e9b1dd96f91351621&amp;WebId=b44a2e8f6bd940ffb8577ce52c7585e0&amp;ListId=fd8a59b5757749e6848a491ebc731a91&amp;ItemId=67929&amp;ItemGuid=6b5c78b5614c4e1bbfd516899ed1af9c&amp;Data=24")</f>
        <v>https://sed.admsakhalin.ru/Docs/Citizen/_layouts/15/eos/edbtransfer.ashx?SiteId=84ddafa0031f409e9b1dd96f91351621&amp;WebId=b44a2e8f6bd940ffb8577ce52c7585e0&amp;ListId=fd8a59b5757749e6848a491ebc731a91&amp;ItemId=67929&amp;ItemGuid=6b5c78b5614c4e1bbfd516899ed1af9c&amp;Data=24</v>
      </c>
    </row>
    <row r="30" spans="1:7" x14ac:dyDescent="0.25">
      <c r="A30" t="s">
        <v>19</v>
      </c>
      <c r="B30" t="s">
        <v>95</v>
      </c>
      <c r="C30" t="s">
        <v>120</v>
      </c>
      <c r="D30" t="s">
        <v>121</v>
      </c>
      <c r="E30" t="s">
        <v>122</v>
      </c>
      <c r="F30" t="str">
        <f t="shared" si="0"/>
        <v>Обращения граждан МО Ногликский ГО</v>
      </c>
      <c r="G30" s="11" t="str">
        <f>HYPERLINK("https://sed.admsakhalin.ru/Docs/Citizen/_layouts/15/eos/edbtransfer.ashx?SiteId=84ddafa0031f409e9b1dd96f91351621&amp;WebId=b44a2e8f6bd940ffb8577ce52c7585e0&amp;ListId=fd8a59b5757749e6848a491ebc731a91&amp;ItemId=70778&amp;ItemGuid=32da57e201d241fd808819bc29b4c78f&amp;Data=24","https://sed.admsakhalin.ru/Docs/Citizen/_layouts/15/eos/edbtransfer.ashx?SiteId=84ddafa0031f409e9b1dd96f91351621&amp;WebId=b44a2e8f6bd940ffb8577ce52c7585e0&amp;ListId=fd8a59b5757749e6848a491ebc731a91&amp;ItemId=70778&amp;ItemGuid=32da57e201d241fd808819bc29b4c78f&amp;Data=24")</f>
        <v>https://sed.admsakhalin.ru/Docs/Citizen/_layouts/15/eos/edbtransfer.ashx?SiteId=84ddafa0031f409e9b1dd96f91351621&amp;WebId=b44a2e8f6bd940ffb8577ce52c7585e0&amp;ListId=fd8a59b5757749e6848a491ebc731a91&amp;ItemId=70778&amp;ItemGuid=32da57e201d241fd808819bc29b4c78f&amp;Data=24</v>
      </c>
    </row>
    <row r="31" spans="1:7" x14ac:dyDescent="0.25">
      <c r="A31" t="s">
        <v>19</v>
      </c>
      <c r="B31" t="s">
        <v>38</v>
      </c>
      <c r="C31" t="s">
        <v>123</v>
      </c>
      <c r="D31" t="s">
        <v>124</v>
      </c>
      <c r="E31" t="s">
        <v>45</v>
      </c>
      <c r="F31" t="str">
        <f t="shared" si="0"/>
        <v>Обращения граждан МО Ногликский ГО</v>
      </c>
      <c r="G31" s="11" t="str">
        <f>HYPERLINK("https://sed.admsakhalin.ru/Docs/Citizen/_layouts/15/eos/edbtransfer.ashx?SiteId=84ddafa0031f409e9b1dd96f91351621&amp;WebId=b44a2e8f6bd940ffb8577ce52c7585e0&amp;ListId=fd8a59b5757749e6848a491ebc731a91&amp;ItemId=66190&amp;ItemGuid=98173ca6562e4112bd1d1a68cd7e07cb&amp;Data=24","https://sed.admsakhalin.ru/Docs/Citizen/_layouts/15/eos/edbtransfer.ashx?SiteId=84ddafa0031f409e9b1dd96f91351621&amp;WebId=b44a2e8f6bd940ffb8577ce52c7585e0&amp;ListId=fd8a59b5757749e6848a491ebc731a91&amp;ItemId=66190&amp;ItemGuid=98173ca6562e4112bd1d1a68cd7e07cb&amp;Data=24")</f>
        <v>https://sed.admsakhalin.ru/Docs/Citizen/_layouts/15/eos/edbtransfer.ashx?SiteId=84ddafa0031f409e9b1dd96f91351621&amp;WebId=b44a2e8f6bd940ffb8577ce52c7585e0&amp;ListId=fd8a59b5757749e6848a491ebc731a91&amp;ItemId=66190&amp;ItemGuid=98173ca6562e4112bd1d1a68cd7e07cb&amp;Data=24</v>
      </c>
    </row>
    <row r="32" spans="1:7" x14ac:dyDescent="0.25">
      <c r="A32" t="s">
        <v>19</v>
      </c>
      <c r="B32" t="s">
        <v>125</v>
      </c>
      <c r="C32" t="s">
        <v>126</v>
      </c>
      <c r="D32" t="s">
        <v>127</v>
      </c>
      <c r="E32" t="s">
        <v>128</v>
      </c>
      <c r="F32" t="str">
        <f t="shared" si="0"/>
        <v>Обращения граждан МО Ногликский ГО</v>
      </c>
      <c r="G32" s="11" t="str">
        <f>HYPERLINK("https://sed.admsakhalin.ru/Docs/Citizen/_layouts/15/eos/edbtransfer.ashx?SiteId=84ddafa0031f409e9b1dd96f91351621&amp;WebId=b44a2e8f6bd940ffb8577ce52c7585e0&amp;ListId=fd8a59b5757749e6848a491ebc731a91&amp;ItemId=72182&amp;ItemGuid=60fc06c52ead4750b21b1a7c453f5d5f&amp;Data=24","https://sed.admsakhalin.ru/Docs/Citizen/_layouts/15/eos/edbtransfer.ashx?SiteId=84ddafa0031f409e9b1dd96f91351621&amp;WebId=b44a2e8f6bd940ffb8577ce52c7585e0&amp;ListId=fd8a59b5757749e6848a491ebc731a91&amp;ItemId=72182&amp;ItemGuid=60fc06c52ead4750b21b1a7c453f5d5f&amp;Data=24")</f>
        <v>https://sed.admsakhalin.ru/Docs/Citizen/_layouts/15/eos/edbtransfer.ashx?SiteId=84ddafa0031f409e9b1dd96f91351621&amp;WebId=b44a2e8f6bd940ffb8577ce52c7585e0&amp;ListId=fd8a59b5757749e6848a491ebc731a91&amp;ItemId=72182&amp;ItemGuid=60fc06c52ead4750b21b1a7c453f5d5f&amp;Data=24</v>
      </c>
    </row>
    <row r="33" spans="1:7" x14ac:dyDescent="0.25">
      <c r="A33" t="s">
        <v>19</v>
      </c>
      <c r="B33" t="s">
        <v>72</v>
      </c>
      <c r="C33" t="s">
        <v>129</v>
      </c>
      <c r="D33" t="s">
        <v>130</v>
      </c>
      <c r="E33" t="s">
        <v>75</v>
      </c>
      <c r="F33" t="str">
        <f t="shared" si="0"/>
        <v>Обращения граждан МО Ногликский ГО</v>
      </c>
      <c r="G33" s="11" t="str">
        <f>HYPERLINK("https://sed.admsakhalin.ru/Docs/Citizen/_layouts/15/eos/edbtransfer.ashx?SiteId=84ddafa0031f409e9b1dd96f91351621&amp;WebId=b44a2e8f6bd940ffb8577ce52c7585e0&amp;ListId=fd8a59b5757749e6848a491ebc731a91&amp;ItemId=65504&amp;ItemGuid=8fb5fb8ed977412988911b69f0c2b458&amp;Data=24","https://sed.admsakhalin.ru/Docs/Citizen/_layouts/15/eos/edbtransfer.ashx?SiteId=84ddafa0031f409e9b1dd96f91351621&amp;WebId=b44a2e8f6bd940ffb8577ce52c7585e0&amp;ListId=fd8a59b5757749e6848a491ebc731a91&amp;ItemId=65504&amp;ItemGuid=8fb5fb8ed977412988911b69f0c2b458&amp;Data=24")</f>
        <v>https://sed.admsakhalin.ru/Docs/Citizen/_layouts/15/eos/edbtransfer.ashx?SiteId=84ddafa0031f409e9b1dd96f91351621&amp;WebId=b44a2e8f6bd940ffb8577ce52c7585e0&amp;ListId=fd8a59b5757749e6848a491ebc731a91&amp;ItemId=65504&amp;ItemGuid=8fb5fb8ed977412988911b69f0c2b458&amp;Data=24</v>
      </c>
    </row>
    <row r="34" spans="1:7" x14ac:dyDescent="0.25">
      <c r="A34" t="s">
        <v>19</v>
      </c>
      <c r="B34" t="s">
        <v>131</v>
      </c>
      <c r="C34" t="s">
        <v>132</v>
      </c>
      <c r="D34" t="s">
        <v>133</v>
      </c>
      <c r="E34" t="s">
        <v>134</v>
      </c>
      <c r="F34" t="str">
        <f t="shared" si="0"/>
        <v>Обращения граждан МО Ногликский ГО</v>
      </c>
      <c r="G34" s="11" t="str">
        <f>HYPERLINK("https://sed.admsakhalin.ru/Docs/Citizen/_layouts/15/eos/edbtransfer.ashx?SiteId=84ddafa0031f409e9b1dd96f91351621&amp;WebId=b44a2e8f6bd940ffb8577ce52c7585e0&amp;ListId=fd8a59b5757749e6848a491ebc731a91&amp;ItemId=67514&amp;ItemGuid=aa2584bdac5d43639a071b9ff6b21592&amp;Data=24","https://sed.admsakhalin.ru/Docs/Citizen/_layouts/15/eos/edbtransfer.ashx?SiteId=84ddafa0031f409e9b1dd96f91351621&amp;WebId=b44a2e8f6bd940ffb8577ce52c7585e0&amp;ListId=fd8a59b5757749e6848a491ebc731a91&amp;ItemId=67514&amp;ItemGuid=aa2584bdac5d43639a071b9ff6b21592&amp;Data=24")</f>
        <v>https://sed.admsakhalin.ru/Docs/Citizen/_layouts/15/eos/edbtransfer.ashx?SiteId=84ddafa0031f409e9b1dd96f91351621&amp;WebId=b44a2e8f6bd940ffb8577ce52c7585e0&amp;ListId=fd8a59b5757749e6848a491ebc731a91&amp;ItemId=67514&amp;ItemGuid=aa2584bdac5d43639a071b9ff6b21592&amp;Data=24</v>
      </c>
    </row>
    <row r="35" spans="1:7" x14ac:dyDescent="0.25">
      <c r="A35" t="s">
        <v>19</v>
      </c>
      <c r="B35" t="s">
        <v>38</v>
      </c>
      <c r="C35" t="s">
        <v>135</v>
      </c>
      <c r="D35" t="s">
        <v>66</v>
      </c>
      <c r="E35" t="s">
        <v>136</v>
      </c>
      <c r="F35" t="str">
        <f t="shared" si="0"/>
        <v>Обращения граждан МО Ногликский ГО</v>
      </c>
      <c r="G35" s="11" t="str">
        <f>HYPERLINK("https://sed.admsakhalin.ru/Docs/Citizen/_layouts/15/eos/edbtransfer.ashx?SiteId=84ddafa0031f409e9b1dd96f91351621&amp;WebId=b44a2e8f6bd940ffb8577ce52c7585e0&amp;ListId=fd8a59b5757749e6848a491ebc731a91&amp;ItemId=66596&amp;ItemGuid=0a87dd4159764a30b7ce1c52279f6082&amp;Data=24","https://sed.admsakhalin.ru/Docs/Citizen/_layouts/15/eos/edbtransfer.ashx?SiteId=84ddafa0031f409e9b1dd96f91351621&amp;WebId=b44a2e8f6bd940ffb8577ce52c7585e0&amp;ListId=fd8a59b5757749e6848a491ebc731a91&amp;ItemId=66596&amp;ItemGuid=0a87dd4159764a30b7ce1c52279f6082&amp;Data=24")</f>
        <v>https://sed.admsakhalin.ru/Docs/Citizen/_layouts/15/eos/edbtransfer.ashx?SiteId=84ddafa0031f409e9b1dd96f91351621&amp;WebId=b44a2e8f6bd940ffb8577ce52c7585e0&amp;ListId=fd8a59b5757749e6848a491ebc731a91&amp;ItemId=66596&amp;ItemGuid=0a87dd4159764a30b7ce1c52279f6082&amp;Data=24</v>
      </c>
    </row>
    <row r="36" spans="1:7" x14ac:dyDescent="0.25">
      <c r="A36" t="s">
        <v>19</v>
      </c>
      <c r="B36" t="s">
        <v>20</v>
      </c>
      <c r="C36" t="s">
        <v>137</v>
      </c>
      <c r="D36" t="s">
        <v>138</v>
      </c>
      <c r="E36" t="s">
        <v>139</v>
      </c>
      <c r="F36" t="str">
        <f t="shared" si="0"/>
        <v>Обращения граждан МО Ногликский ГО</v>
      </c>
      <c r="G36" s="11" t="str">
        <f>HYPERLINK("https://sed.admsakhalin.ru/Docs/Citizen/_layouts/15/eos/edbtransfer.ashx?SiteId=84ddafa0031f409e9b1dd96f91351621&amp;WebId=b44a2e8f6bd940ffb8577ce52c7585e0&amp;ListId=fd8a59b5757749e6848a491ebc731a91&amp;ItemId=65785&amp;ItemGuid=6213d2ebff4e4509aa801cfb8e9e6c97&amp;Data=24","https://sed.admsakhalin.ru/Docs/Citizen/_layouts/15/eos/edbtransfer.ashx?SiteId=84ddafa0031f409e9b1dd96f91351621&amp;WebId=b44a2e8f6bd940ffb8577ce52c7585e0&amp;ListId=fd8a59b5757749e6848a491ebc731a91&amp;ItemId=65785&amp;ItemGuid=6213d2ebff4e4509aa801cfb8e9e6c97&amp;Data=24")</f>
        <v>https://sed.admsakhalin.ru/Docs/Citizen/_layouts/15/eos/edbtransfer.ashx?SiteId=84ddafa0031f409e9b1dd96f91351621&amp;WebId=b44a2e8f6bd940ffb8577ce52c7585e0&amp;ListId=fd8a59b5757749e6848a491ebc731a91&amp;ItemId=65785&amp;ItemGuid=6213d2ebff4e4509aa801cfb8e9e6c97&amp;Data=24</v>
      </c>
    </row>
    <row r="37" spans="1:7" x14ac:dyDescent="0.25">
      <c r="A37" t="s">
        <v>19</v>
      </c>
      <c r="B37" t="s">
        <v>20</v>
      </c>
      <c r="C37" t="s">
        <v>140</v>
      </c>
      <c r="D37" t="s">
        <v>141</v>
      </c>
      <c r="E37" t="s">
        <v>23</v>
      </c>
      <c r="F37" t="str">
        <f t="shared" si="0"/>
        <v>Обращения граждан МО Ногликский ГО</v>
      </c>
      <c r="G37" s="11" t="str">
        <f>HYPERLINK("https://sed.admsakhalin.ru/Docs/Citizen/_layouts/15/eos/edbtransfer.ashx?SiteId=84ddafa0031f409e9b1dd96f91351621&amp;WebId=b44a2e8f6bd940ffb8577ce52c7585e0&amp;ListId=fd8a59b5757749e6848a491ebc731a91&amp;ItemId=65614&amp;ItemGuid=d3b6121eff834be28e971cfba47733d7&amp;Data=24","https://sed.admsakhalin.ru/Docs/Citizen/_layouts/15/eos/edbtransfer.ashx?SiteId=84ddafa0031f409e9b1dd96f91351621&amp;WebId=b44a2e8f6bd940ffb8577ce52c7585e0&amp;ListId=fd8a59b5757749e6848a491ebc731a91&amp;ItemId=65614&amp;ItemGuid=d3b6121eff834be28e971cfba47733d7&amp;Data=24")</f>
        <v>https://sed.admsakhalin.ru/Docs/Citizen/_layouts/15/eos/edbtransfer.ashx?SiteId=84ddafa0031f409e9b1dd96f91351621&amp;WebId=b44a2e8f6bd940ffb8577ce52c7585e0&amp;ListId=fd8a59b5757749e6848a491ebc731a91&amp;ItemId=65614&amp;ItemGuid=d3b6121eff834be28e971cfba47733d7&amp;Data=24</v>
      </c>
    </row>
    <row r="38" spans="1:7" x14ac:dyDescent="0.25">
      <c r="A38" t="s">
        <v>19</v>
      </c>
      <c r="B38" t="s">
        <v>68</v>
      </c>
      <c r="C38" t="s">
        <v>142</v>
      </c>
      <c r="D38" t="s">
        <v>118</v>
      </c>
      <c r="E38" t="s">
        <v>143</v>
      </c>
      <c r="F38" t="str">
        <f t="shared" si="0"/>
        <v>Обращения граждан МО Ногликский ГО</v>
      </c>
      <c r="G38" s="11" t="str">
        <f>HYPERLINK("https://sed.admsakhalin.ru/Docs/Citizen/_layouts/15/eos/edbtransfer.ashx?SiteId=84ddafa0031f409e9b1dd96f91351621&amp;WebId=b44a2e8f6bd940ffb8577ce52c7585e0&amp;ListId=fd8a59b5757749e6848a491ebc731a91&amp;ItemId=67934&amp;ItemGuid=c6eec3ed4e9a4805bdd31d75a6449e93&amp;Data=24","https://sed.admsakhalin.ru/Docs/Citizen/_layouts/15/eos/edbtransfer.ashx?SiteId=84ddafa0031f409e9b1dd96f91351621&amp;WebId=b44a2e8f6bd940ffb8577ce52c7585e0&amp;ListId=fd8a59b5757749e6848a491ebc731a91&amp;ItemId=67934&amp;ItemGuid=c6eec3ed4e9a4805bdd31d75a6449e93&amp;Data=24")</f>
        <v>https://sed.admsakhalin.ru/Docs/Citizen/_layouts/15/eos/edbtransfer.ashx?SiteId=84ddafa0031f409e9b1dd96f91351621&amp;WebId=b44a2e8f6bd940ffb8577ce52c7585e0&amp;ListId=fd8a59b5757749e6848a491ebc731a91&amp;ItemId=67934&amp;ItemGuid=c6eec3ed4e9a4805bdd31d75a6449e93&amp;Data=24</v>
      </c>
    </row>
    <row r="39" spans="1:7" x14ac:dyDescent="0.25">
      <c r="A39" t="s">
        <v>19</v>
      </c>
      <c r="B39" t="s">
        <v>95</v>
      </c>
      <c r="C39" t="s">
        <v>144</v>
      </c>
      <c r="D39" t="s">
        <v>34</v>
      </c>
      <c r="E39" t="s">
        <v>145</v>
      </c>
      <c r="F39" t="str">
        <f t="shared" si="0"/>
        <v>Обращения граждан МО Ногликский ГО</v>
      </c>
      <c r="G39" s="11" t="str">
        <f>HYPERLINK("https://sed.admsakhalin.ru/Docs/Citizen/_layouts/15/eos/edbtransfer.ashx?SiteId=84ddafa0031f409e9b1dd96f91351621&amp;WebId=b44a2e8f6bd940ffb8577ce52c7585e0&amp;ListId=fd8a59b5757749e6848a491ebc731a91&amp;ItemId=66796&amp;ItemGuid=bb729ab49e5449babf261e06509d3483&amp;Data=24","https://sed.admsakhalin.ru/Docs/Citizen/_layouts/15/eos/edbtransfer.ashx?SiteId=84ddafa0031f409e9b1dd96f91351621&amp;WebId=b44a2e8f6bd940ffb8577ce52c7585e0&amp;ListId=fd8a59b5757749e6848a491ebc731a91&amp;ItemId=66796&amp;ItemGuid=bb729ab49e5449babf261e06509d3483&amp;Data=24")</f>
        <v>https://sed.admsakhalin.ru/Docs/Citizen/_layouts/15/eos/edbtransfer.ashx?SiteId=84ddafa0031f409e9b1dd96f91351621&amp;WebId=b44a2e8f6bd940ffb8577ce52c7585e0&amp;ListId=fd8a59b5757749e6848a491ebc731a91&amp;ItemId=66796&amp;ItemGuid=bb729ab49e5449babf261e06509d3483&amp;Data=24</v>
      </c>
    </row>
    <row r="40" spans="1:7" x14ac:dyDescent="0.25">
      <c r="A40" t="s">
        <v>19</v>
      </c>
      <c r="B40" t="s">
        <v>146</v>
      </c>
      <c r="C40" t="s">
        <v>147</v>
      </c>
      <c r="D40" t="s">
        <v>85</v>
      </c>
      <c r="E40" t="s">
        <v>148</v>
      </c>
      <c r="F40" t="str">
        <f t="shared" si="0"/>
        <v>Обращения граждан МО Ногликский ГО</v>
      </c>
      <c r="G40" s="11" t="str">
        <f>HYPERLINK("https://sed.admsakhalin.ru/Docs/Citizen/_layouts/15/eos/edbtransfer.ashx?SiteId=84ddafa0031f409e9b1dd96f91351621&amp;WebId=b44a2e8f6bd940ffb8577ce52c7585e0&amp;ListId=fd8a59b5757749e6848a491ebc731a91&amp;ItemId=71950&amp;ItemGuid=b16fe46b5e0e45eeaca81f50f441ddb2&amp;Data=24","https://sed.admsakhalin.ru/Docs/Citizen/_layouts/15/eos/edbtransfer.ashx?SiteId=84ddafa0031f409e9b1dd96f91351621&amp;WebId=b44a2e8f6bd940ffb8577ce52c7585e0&amp;ListId=fd8a59b5757749e6848a491ebc731a91&amp;ItemId=71950&amp;ItemGuid=b16fe46b5e0e45eeaca81f50f441ddb2&amp;Data=24")</f>
        <v>https://sed.admsakhalin.ru/Docs/Citizen/_layouts/15/eos/edbtransfer.ashx?SiteId=84ddafa0031f409e9b1dd96f91351621&amp;WebId=b44a2e8f6bd940ffb8577ce52c7585e0&amp;ListId=fd8a59b5757749e6848a491ebc731a91&amp;ItemId=71950&amp;ItemGuid=b16fe46b5e0e45eeaca81f50f441ddb2&amp;Data=24</v>
      </c>
    </row>
    <row r="41" spans="1:7" x14ac:dyDescent="0.25">
      <c r="A41" t="s">
        <v>19</v>
      </c>
      <c r="B41" t="s">
        <v>149</v>
      </c>
      <c r="C41" t="s">
        <v>150</v>
      </c>
      <c r="D41" t="s">
        <v>151</v>
      </c>
      <c r="E41" t="s">
        <v>152</v>
      </c>
      <c r="F41" t="str">
        <f t="shared" si="0"/>
        <v>Обращения граждан МО Ногликский ГО</v>
      </c>
      <c r="G41" s="11" t="str">
        <f>HYPERLINK("https://sed.admsakhalin.ru/Docs/Citizen/_layouts/15/eos/edbtransfer.ashx?SiteId=84ddafa0031f409e9b1dd96f91351621&amp;WebId=b44a2e8f6bd940ffb8577ce52c7585e0&amp;ListId=fd8a59b5757749e6848a491ebc731a91&amp;ItemId=69213&amp;ItemGuid=6883e1442147445db1dc1f6e4c487249&amp;Data=24","https://sed.admsakhalin.ru/Docs/Citizen/_layouts/15/eos/edbtransfer.ashx?SiteId=84ddafa0031f409e9b1dd96f91351621&amp;WebId=b44a2e8f6bd940ffb8577ce52c7585e0&amp;ListId=fd8a59b5757749e6848a491ebc731a91&amp;ItemId=69213&amp;ItemGuid=6883e1442147445db1dc1f6e4c487249&amp;Data=24")</f>
        <v>https://sed.admsakhalin.ru/Docs/Citizen/_layouts/15/eos/edbtransfer.ashx?SiteId=84ddafa0031f409e9b1dd96f91351621&amp;WebId=b44a2e8f6bd940ffb8577ce52c7585e0&amp;ListId=fd8a59b5757749e6848a491ebc731a91&amp;ItemId=69213&amp;ItemGuid=6883e1442147445db1dc1f6e4c487249&amp;Data=24</v>
      </c>
    </row>
    <row r="42" spans="1:7" x14ac:dyDescent="0.25">
      <c r="A42" t="s">
        <v>19</v>
      </c>
      <c r="B42" t="s">
        <v>95</v>
      </c>
      <c r="C42" t="s">
        <v>153</v>
      </c>
      <c r="D42" t="s">
        <v>154</v>
      </c>
      <c r="E42" t="s">
        <v>155</v>
      </c>
      <c r="F42" t="str">
        <f t="shared" si="0"/>
        <v>Обращения граждан МО Ногликский ГО</v>
      </c>
      <c r="G42" s="11" t="str">
        <f>HYPERLINK("https://sed.admsakhalin.ru/Docs/Citizen/_layouts/15/eos/edbtransfer.ashx?SiteId=84ddafa0031f409e9b1dd96f91351621&amp;WebId=b44a2e8f6bd940ffb8577ce52c7585e0&amp;ListId=fd8a59b5757749e6848a491ebc731a91&amp;ItemId=69248&amp;ItemGuid=9a3bf07a9850423296b61ff77d5bca46&amp;Data=24","https://sed.admsakhalin.ru/Docs/Citizen/_layouts/15/eos/edbtransfer.ashx?SiteId=84ddafa0031f409e9b1dd96f91351621&amp;WebId=b44a2e8f6bd940ffb8577ce52c7585e0&amp;ListId=fd8a59b5757749e6848a491ebc731a91&amp;ItemId=69248&amp;ItemGuid=9a3bf07a9850423296b61ff77d5bca46&amp;Data=24")</f>
        <v>https://sed.admsakhalin.ru/Docs/Citizen/_layouts/15/eos/edbtransfer.ashx?SiteId=84ddafa0031f409e9b1dd96f91351621&amp;WebId=b44a2e8f6bd940ffb8577ce52c7585e0&amp;ListId=fd8a59b5757749e6848a491ebc731a91&amp;ItemId=69248&amp;ItemGuid=9a3bf07a9850423296b61ff77d5bca46&amp;Data=24</v>
      </c>
    </row>
    <row r="43" spans="1:7" x14ac:dyDescent="0.25">
      <c r="A43" t="s">
        <v>19</v>
      </c>
      <c r="B43" t="s">
        <v>156</v>
      </c>
      <c r="C43" t="s">
        <v>157</v>
      </c>
      <c r="D43" t="s">
        <v>158</v>
      </c>
      <c r="E43" t="s">
        <v>159</v>
      </c>
      <c r="F43" t="str">
        <f t="shared" si="0"/>
        <v>Обращения граждан МО Ногликский ГО</v>
      </c>
      <c r="G43" s="11" t="str">
        <f>HYPERLINK("https://sed.admsakhalin.ru/Docs/Citizen/_layouts/15/eos/edbtransfer.ashx?SiteId=84ddafa0031f409e9b1dd96f91351621&amp;WebId=b44a2e8f6bd940ffb8577ce52c7585e0&amp;ListId=fd8a59b5757749e6848a491ebc731a91&amp;ItemId=69518&amp;ItemGuid=e0fd6b3bb0004d46a1d52048fa0f930d&amp;Data=24","https://sed.admsakhalin.ru/Docs/Citizen/_layouts/15/eos/edbtransfer.ashx?SiteId=84ddafa0031f409e9b1dd96f91351621&amp;WebId=b44a2e8f6bd940ffb8577ce52c7585e0&amp;ListId=fd8a59b5757749e6848a491ebc731a91&amp;ItemId=69518&amp;ItemGuid=e0fd6b3bb0004d46a1d52048fa0f930d&amp;Data=24")</f>
        <v>https://sed.admsakhalin.ru/Docs/Citizen/_layouts/15/eos/edbtransfer.ashx?SiteId=84ddafa0031f409e9b1dd96f91351621&amp;WebId=b44a2e8f6bd940ffb8577ce52c7585e0&amp;ListId=fd8a59b5757749e6848a491ebc731a91&amp;ItemId=69518&amp;ItemGuid=e0fd6b3bb0004d46a1d52048fa0f930d&amp;Data=24</v>
      </c>
    </row>
    <row r="44" spans="1:7" x14ac:dyDescent="0.25">
      <c r="A44" t="s">
        <v>19</v>
      </c>
      <c r="B44" t="s">
        <v>95</v>
      </c>
      <c r="C44" t="s">
        <v>160</v>
      </c>
      <c r="D44" t="s">
        <v>161</v>
      </c>
      <c r="E44" t="s">
        <v>162</v>
      </c>
      <c r="F44" t="str">
        <f t="shared" si="0"/>
        <v>Обращения граждан МО Ногликский ГО</v>
      </c>
      <c r="G44" s="11" t="str">
        <f>HYPERLINK("https://sed.admsakhalin.ru/Docs/Citizen/_layouts/15/eos/edbtransfer.ashx?SiteId=84ddafa0031f409e9b1dd96f91351621&amp;WebId=b44a2e8f6bd940ffb8577ce52c7585e0&amp;ListId=fd8a59b5757749e6848a491ebc731a91&amp;ItemId=67694&amp;ItemGuid=5cb90d760dd7416dbac6209f1be7280a&amp;Data=24","https://sed.admsakhalin.ru/Docs/Citizen/_layouts/15/eos/edbtransfer.ashx?SiteId=84ddafa0031f409e9b1dd96f91351621&amp;WebId=b44a2e8f6bd940ffb8577ce52c7585e0&amp;ListId=fd8a59b5757749e6848a491ebc731a91&amp;ItemId=67694&amp;ItemGuid=5cb90d760dd7416dbac6209f1be7280a&amp;Data=24")</f>
        <v>https://sed.admsakhalin.ru/Docs/Citizen/_layouts/15/eos/edbtransfer.ashx?SiteId=84ddafa0031f409e9b1dd96f91351621&amp;WebId=b44a2e8f6bd940ffb8577ce52c7585e0&amp;ListId=fd8a59b5757749e6848a491ebc731a91&amp;ItemId=67694&amp;ItemGuid=5cb90d760dd7416dbac6209f1be7280a&amp;Data=24</v>
      </c>
    </row>
    <row r="45" spans="1:7" x14ac:dyDescent="0.25">
      <c r="A45" t="s">
        <v>19</v>
      </c>
      <c r="B45" t="s">
        <v>68</v>
      </c>
      <c r="C45" t="s">
        <v>163</v>
      </c>
      <c r="D45" t="s">
        <v>22</v>
      </c>
      <c r="E45" t="s">
        <v>164</v>
      </c>
      <c r="F45" t="str">
        <f t="shared" si="0"/>
        <v>Обращения граждан МО Ногликский ГО</v>
      </c>
      <c r="G45" s="11" t="str">
        <f>HYPERLINK("https://sed.admsakhalin.ru/Docs/Citizen/_layouts/15/eos/edbtransfer.ashx?SiteId=84ddafa0031f409e9b1dd96f91351621&amp;WebId=b44a2e8f6bd940ffb8577ce52c7585e0&amp;ListId=fd8a59b5757749e6848a491ebc731a91&amp;ItemId=64234&amp;ItemGuid=d705a02cd95546c0ae52227293ca3241&amp;Data=24","https://sed.admsakhalin.ru/Docs/Citizen/_layouts/15/eos/edbtransfer.ashx?SiteId=84ddafa0031f409e9b1dd96f91351621&amp;WebId=b44a2e8f6bd940ffb8577ce52c7585e0&amp;ListId=fd8a59b5757749e6848a491ebc731a91&amp;ItemId=64234&amp;ItemGuid=d705a02cd95546c0ae52227293ca3241&amp;Data=24")</f>
        <v>https://sed.admsakhalin.ru/Docs/Citizen/_layouts/15/eos/edbtransfer.ashx?SiteId=84ddafa0031f409e9b1dd96f91351621&amp;WebId=b44a2e8f6bd940ffb8577ce52c7585e0&amp;ListId=fd8a59b5757749e6848a491ebc731a91&amp;ItemId=64234&amp;ItemGuid=d705a02cd95546c0ae52227293ca3241&amp;Data=24</v>
      </c>
    </row>
    <row r="46" spans="1:7" x14ac:dyDescent="0.25">
      <c r="A46" t="s">
        <v>19</v>
      </c>
      <c r="B46" t="s">
        <v>165</v>
      </c>
      <c r="C46" t="s">
        <v>166</v>
      </c>
      <c r="D46" t="s">
        <v>167</v>
      </c>
      <c r="E46" t="s">
        <v>168</v>
      </c>
      <c r="F46" t="str">
        <f t="shared" si="0"/>
        <v>Обращения граждан МО Ногликский ГО</v>
      </c>
      <c r="G46" s="11" t="str">
        <f>HYPERLINK("https://sed.admsakhalin.ru/Docs/Citizen/_layouts/15/eos/edbtransfer.ashx?SiteId=84ddafa0031f409e9b1dd96f91351621&amp;WebId=b44a2e8f6bd940ffb8577ce52c7585e0&amp;ListId=fd8a59b5757749e6848a491ebc731a91&amp;ItemId=67032&amp;ItemGuid=27648403d9884735a49b22b28cacc87e&amp;Data=24","https://sed.admsakhalin.ru/Docs/Citizen/_layouts/15/eos/edbtransfer.ashx?SiteId=84ddafa0031f409e9b1dd96f91351621&amp;WebId=b44a2e8f6bd940ffb8577ce52c7585e0&amp;ListId=fd8a59b5757749e6848a491ebc731a91&amp;ItemId=67032&amp;ItemGuid=27648403d9884735a49b22b28cacc87e&amp;Data=24")</f>
        <v>https://sed.admsakhalin.ru/Docs/Citizen/_layouts/15/eos/edbtransfer.ashx?SiteId=84ddafa0031f409e9b1dd96f91351621&amp;WebId=b44a2e8f6bd940ffb8577ce52c7585e0&amp;ListId=fd8a59b5757749e6848a491ebc731a91&amp;ItemId=67032&amp;ItemGuid=27648403d9884735a49b22b28cacc87e&amp;Data=24</v>
      </c>
    </row>
    <row r="47" spans="1:7" x14ac:dyDescent="0.25">
      <c r="A47" t="s">
        <v>19</v>
      </c>
      <c r="B47" t="s">
        <v>169</v>
      </c>
      <c r="C47" t="s">
        <v>170</v>
      </c>
      <c r="D47" t="s">
        <v>158</v>
      </c>
      <c r="E47" t="s">
        <v>171</v>
      </c>
      <c r="F47" t="str">
        <f t="shared" si="0"/>
        <v>Обращения граждан МО Ногликский ГО</v>
      </c>
      <c r="G47" s="11" t="str">
        <f>HYPERLINK("https://sed.admsakhalin.ru/Docs/Citizen/_layouts/15/eos/edbtransfer.ashx?SiteId=84ddafa0031f409e9b1dd96f91351621&amp;WebId=b44a2e8f6bd940ffb8577ce52c7585e0&amp;ListId=fd8a59b5757749e6848a491ebc731a91&amp;ItemId=69520&amp;ItemGuid=765a30d757af4540ae37233f1228909e&amp;Data=24","https://sed.admsakhalin.ru/Docs/Citizen/_layouts/15/eos/edbtransfer.ashx?SiteId=84ddafa0031f409e9b1dd96f91351621&amp;WebId=b44a2e8f6bd940ffb8577ce52c7585e0&amp;ListId=fd8a59b5757749e6848a491ebc731a91&amp;ItemId=69520&amp;ItemGuid=765a30d757af4540ae37233f1228909e&amp;Data=24")</f>
        <v>https://sed.admsakhalin.ru/Docs/Citizen/_layouts/15/eos/edbtransfer.ashx?SiteId=84ddafa0031f409e9b1dd96f91351621&amp;WebId=b44a2e8f6bd940ffb8577ce52c7585e0&amp;ListId=fd8a59b5757749e6848a491ebc731a91&amp;ItemId=69520&amp;ItemGuid=765a30d757af4540ae37233f1228909e&amp;Data=24</v>
      </c>
    </row>
    <row r="48" spans="1:7" x14ac:dyDescent="0.25">
      <c r="A48" t="s">
        <v>19</v>
      </c>
      <c r="B48" t="s">
        <v>83</v>
      </c>
      <c r="C48" t="s">
        <v>172</v>
      </c>
      <c r="D48" t="s">
        <v>173</v>
      </c>
      <c r="E48" t="s">
        <v>174</v>
      </c>
      <c r="F48" t="str">
        <f t="shared" si="0"/>
        <v>Обращения граждан МО Ногликский ГО</v>
      </c>
      <c r="G48" s="11" t="str">
        <f>HYPERLINK("https://sed.admsakhalin.ru/Docs/Citizen/_layouts/15/eos/edbtransfer.ashx?SiteId=84ddafa0031f409e9b1dd96f91351621&amp;WebId=b44a2e8f6bd940ffb8577ce52c7585e0&amp;ListId=fd8a59b5757749e6848a491ebc731a91&amp;ItemId=70125&amp;ItemGuid=b64a9b120e8a4f7fab7b2468430f0c40&amp;Data=24","https://sed.admsakhalin.ru/Docs/Citizen/_layouts/15/eos/edbtransfer.ashx?SiteId=84ddafa0031f409e9b1dd96f91351621&amp;WebId=b44a2e8f6bd940ffb8577ce52c7585e0&amp;ListId=fd8a59b5757749e6848a491ebc731a91&amp;ItemId=70125&amp;ItemGuid=b64a9b120e8a4f7fab7b2468430f0c40&amp;Data=24")</f>
        <v>https://sed.admsakhalin.ru/Docs/Citizen/_layouts/15/eos/edbtransfer.ashx?SiteId=84ddafa0031f409e9b1dd96f91351621&amp;WebId=b44a2e8f6bd940ffb8577ce52c7585e0&amp;ListId=fd8a59b5757749e6848a491ebc731a91&amp;ItemId=70125&amp;ItemGuid=b64a9b120e8a4f7fab7b2468430f0c40&amp;Data=24</v>
      </c>
    </row>
    <row r="49" spans="1:7" x14ac:dyDescent="0.25">
      <c r="A49" t="s">
        <v>19</v>
      </c>
      <c r="B49" t="s">
        <v>64</v>
      </c>
      <c r="C49" t="s">
        <v>175</v>
      </c>
      <c r="D49" t="s">
        <v>176</v>
      </c>
      <c r="E49" t="s">
        <v>177</v>
      </c>
      <c r="F49" t="str">
        <f t="shared" si="0"/>
        <v>Обращения граждан МО Ногликский ГО</v>
      </c>
      <c r="G49" s="11" t="str">
        <f>HYPERLINK("https://sed.admsakhalin.ru/Docs/Citizen/_layouts/15/eos/edbtransfer.ashx?SiteId=84ddafa0031f409e9b1dd96f91351621&amp;WebId=b44a2e8f6bd940ffb8577ce52c7585e0&amp;ListId=fd8a59b5757749e6848a491ebc731a91&amp;ItemId=70071&amp;ItemGuid=f91a22c649f948ed806c2774ef364cfe&amp;Data=24","https://sed.admsakhalin.ru/Docs/Citizen/_layouts/15/eos/edbtransfer.ashx?SiteId=84ddafa0031f409e9b1dd96f91351621&amp;WebId=b44a2e8f6bd940ffb8577ce52c7585e0&amp;ListId=fd8a59b5757749e6848a491ebc731a91&amp;ItemId=70071&amp;ItemGuid=f91a22c649f948ed806c2774ef364cfe&amp;Data=24")</f>
        <v>https://sed.admsakhalin.ru/Docs/Citizen/_layouts/15/eos/edbtransfer.ashx?SiteId=84ddafa0031f409e9b1dd96f91351621&amp;WebId=b44a2e8f6bd940ffb8577ce52c7585e0&amp;ListId=fd8a59b5757749e6848a491ebc731a91&amp;ItemId=70071&amp;ItemGuid=f91a22c649f948ed806c2774ef364cfe&amp;Data=24</v>
      </c>
    </row>
    <row r="50" spans="1:7" x14ac:dyDescent="0.25">
      <c r="A50" t="s">
        <v>19</v>
      </c>
      <c r="B50" t="s">
        <v>83</v>
      </c>
      <c r="C50" t="s">
        <v>178</v>
      </c>
      <c r="D50" t="s">
        <v>179</v>
      </c>
      <c r="E50" t="s">
        <v>180</v>
      </c>
      <c r="F50" t="str">
        <f t="shared" si="0"/>
        <v>Обращения граждан МО Ногликский ГО</v>
      </c>
      <c r="G50" s="11" t="str">
        <f>HYPERLINK("https://sed.admsakhalin.ru/Docs/Citizen/_layouts/15/eos/edbtransfer.ashx?SiteId=84ddafa0031f409e9b1dd96f91351621&amp;WebId=b44a2e8f6bd940ffb8577ce52c7585e0&amp;ListId=fd8a59b5757749e6848a491ebc731a91&amp;ItemId=66361&amp;ItemGuid=992b450fc5cc4723817c28a4ceb38ea3&amp;Data=24","https://sed.admsakhalin.ru/Docs/Citizen/_layouts/15/eos/edbtransfer.ashx?SiteId=84ddafa0031f409e9b1dd96f91351621&amp;WebId=b44a2e8f6bd940ffb8577ce52c7585e0&amp;ListId=fd8a59b5757749e6848a491ebc731a91&amp;ItemId=66361&amp;ItemGuid=992b450fc5cc4723817c28a4ceb38ea3&amp;Data=24")</f>
        <v>https://sed.admsakhalin.ru/Docs/Citizen/_layouts/15/eos/edbtransfer.ashx?SiteId=84ddafa0031f409e9b1dd96f91351621&amp;WebId=b44a2e8f6bd940ffb8577ce52c7585e0&amp;ListId=fd8a59b5757749e6848a491ebc731a91&amp;ItemId=66361&amp;ItemGuid=992b450fc5cc4723817c28a4ceb38ea3&amp;Data=24</v>
      </c>
    </row>
    <row r="51" spans="1:7" x14ac:dyDescent="0.25">
      <c r="A51" t="s">
        <v>19</v>
      </c>
      <c r="B51" t="s">
        <v>20</v>
      </c>
      <c r="C51" t="s">
        <v>181</v>
      </c>
      <c r="D51" t="s">
        <v>97</v>
      </c>
      <c r="E51" t="s">
        <v>23</v>
      </c>
      <c r="F51" t="str">
        <f t="shared" si="0"/>
        <v>Обращения граждан МО Ногликский ГО</v>
      </c>
      <c r="G51" s="11" t="str">
        <f>HYPERLINK("https://sed.admsakhalin.ru/Docs/Citizen/_layouts/15/eos/edbtransfer.ashx?SiteId=84ddafa0031f409e9b1dd96f91351621&amp;WebId=b44a2e8f6bd940ffb8577ce52c7585e0&amp;ListId=fd8a59b5757749e6848a491ebc731a91&amp;ItemId=68290&amp;ItemGuid=9dc4ec01f08c412bbd1e28b0dae8ab80&amp;Data=24","https://sed.admsakhalin.ru/Docs/Citizen/_layouts/15/eos/edbtransfer.ashx?SiteId=84ddafa0031f409e9b1dd96f91351621&amp;WebId=b44a2e8f6bd940ffb8577ce52c7585e0&amp;ListId=fd8a59b5757749e6848a491ebc731a91&amp;ItemId=68290&amp;ItemGuid=9dc4ec01f08c412bbd1e28b0dae8ab80&amp;Data=24")</f>
        <v>https://sed.admsakhalin.ru/Docs/Citizen/_layouts/15/eos/edbtransfer.ashx?SiteId=84ddafa0031f409e9b1dd96f91351621&amp;WebId=b44a2e8f6bd940ffb8577ce52c7585e0&amp;ListId=fd8a59b5757749e6848a491ebc731a91&amp;ItemId=68290&amp;ItemGuid=9dc4ec01f08c412bbd1e28b0dae8ab80&amp;Data=24</v>
      </c>
    </row>
    <row r="52" spans="1:7" x14ac:dyDescent="0.25">
      <c r="A52" t="s">
        <v>19</v>
      </c>
      <c r="B52" t="s">
        <v>95</v>
      </c>
      <c r="C52" t="s">
        <v>182</v>
      </c>
      <c r="D52" t="s">
        <v>44</v>
      </c>
      <c r="E52" t="s">
        <v>183</v>
      </c>
      <c r="F52" t="str">
        <f t="shared" si="0"/>
        <v>Обращения граждан МО Ногликский ГО</v>
      </c>
      <c r="G52" s="11" t="str">
        <f>HYPERLINK("https://sed.admsakhalin.ru/Docs/Citizen/_layouts/15/eos/edbtransfer.ashx?SiteId=84ddafa0031f409e9b1dd96f91351621&amp;WebId=b44a2e8f6bd940ffb8577ce52c7585e0&amp;ListId=fd8a59b5757749e6848a491ebc731a91&amp;ItemId=70817&amp;ItemGuid=46b0b916ba754dd28c51299acbd4b64c&amp;Data=24","https://sed.admsakhalin.ru/Docs/Citizen/_layouts/15/eos/edbtransfer.ashx?SiteId=84ddafa0031f409e9b1dd96f91351621&amp;WebId=b44a2e8f6bd940ffb8577ce52c7585e0&amp;ListId=fd8a59b5757749e6848a491ebc731a91&amp;ItemId=70817&amp;ItemGuid=46b0b916ba754dd28c51299acbd4b64c&amp;Data=24")</f>
        <v>https://sed.admsakhalin.ru/Docs/Citizen/_layouts/15/eos/edbtransfer.ashx?SiteId=84ddafa0031f409e9b1dd96f91351621&amp;WebId=b44a2e8f6bd940ffb8577ce52c7585e0&amp;ListId=fd8a59b5757749e6848a491ebc731a91&amp;ItemId=70817&amp;ItemGuid=46b0b916ba754dd28c51299acbd4b64c&amp;Data=24</v>
      </c>
    </row>
    <row r="53" spans="1:7" x14ac:dyDescent="0.25">
      <c r="A53" t="s">
        <v>19</v>
      </c>
      <c r="B53" t="s">
        <v>95</v>
      </c>
      <c r="C53" t="s">
        <v>184</v>
      </c>
      <c r="D53" t="s">
        <v>185</v>
      </c>
      <c r="E53" t="s">
        <v>186</v>
      </c>
      <c r="F53" t="str">
        <f t="shared" si="0"/>
        <v>Обращения граждан МО Ногликский ГО</v>
      </c>
      <c r="G53" s="11" t="str">
        <f>HYPERLINK("https://sed.admsakhalin.ru/Docs/Citizen/_layouts/15/eos/edbtransfer.ashx?SiteId=84ddafa0031f409e9b1dd96f91351621&amp;WebId=b44a2e8f6bd940ffb8577ce52c7585e0&amp;ListId=fd8a59b5757749e6848a491ebc731a91&amp;ItemId=70510&amp;ItemGuid=cc2f1fa5e9984e6bb1942a1064aa7f16&amp;Data=24","https://sed.admsakhalin.ru/Docs/Citizen/_layouts/15/eos/edbtransfer.ashx?SiteId=84ddafa0031f409e9b1dd96f91351621&amp;WebId=b44a2e8f6bd940ffb8577ce52c7585e0&amp;ListId=fd8a59b5757749e6848a491ebc731a91&amp;ItemId=70510&amp;ItemGuid=cc2f1fa5e9984e6bb1942a1064aa7f16&amp;Data=24")</f>
        <v>https://sed.admsakhalin.ru/Docs/Citizen/_layouts/15/eos/edbtransfer.ashx?SiteId=84ddafa0031f409e9b1dd96f91351621&amp;WebId=b44a2e8f6bd940ffb8577ce52c7585e0&amp;ListId=fd8a59b5757749e6848a491ebc731a91&amp;ItemId=70510&amp;ItemGuid=cc2f1fa5e9984e6bb1942a1064aa7f16&amp;Data=24</v>
      </c>
    </row>
    <row r="54" spans="1:7" x14ac:dyDescent="0.25">
      <c r="A54" t="s">
        <v>19</v>
      </c>
      <c r="B54" t="s">
        <v>187</v>
      </c>
      <c r="C54" t="s">
        <v>188</v>
      </c>
      <c r="D54" t="s">
        <v>189</v>
      </c>
      <c r="E54" t="s">
        <v>134</v>
      </c>
      <c r="F54" t="str">
        <f t="shared" si="0"/>
        <v>Обращения граждан МО Ногликский ГО</v>
      </c>
      <c r="G54" s="11" t="str">
        <f>HYPERLINK("https://sed.admsakhalin.ru/Docs/Citizen/_layouts/15/eos/edbtransfer.ashx?SiteId=84ddafa0031f409e9b1dd96f91351621&amp;WebId=b44a2e8f6bd940ffb8577ce52c7585e0&amp;ListId=fd8a59b5757749e6848a491ebc731a91&amp;ItemId=70001&amp;ItemGuid=6d59597119dc4ace97c82a53e651f60c&amp;Data=24","https://sed.admsakhalin.ru/Docs/Citizen/_layouts/15/eos/edbtransfer.ashx?SiteId=84ddafa0031f409e9b1dd96f91351621&amp;WebId=b44a2e8f6bd940ffb8577ce52c7585e0&amp;ListId=fd8a59b5757749e6848a491ebc731a91&amp;ItemId=70001&amp;ItemGuid=6d59597119dc4ace97c82a53e651f60c&amp;Data=24")</f>
        <v>https://sed.admsakhalin.ru/Docs/Citizen/_layouts/15/eos/edbtransfer.ashx?SiteId=84ddafa0031f409e9b1dd96f91351621&amp;WebId=b44a2e8f6bd940ffb8577ce52c7585e0&amp;ListId=fd8a59b5757749e6848a491ebc731a91&amp;ItemId=70001&amp;ItemGuid=6d59597119dc4ace97c82a53e651f60c&amp;Data=24</v>
      </c>
    </row>
    <row r="55" spans="1:7" x14ac:dyDescent="0.25">
      <c r="A55" t="s">
        <v>19</v>
      </c>
      <c r="B55" t="s">
        <v>190</v>
      </c>
      <c r="C55" t="s">
        <v>191</v>
      </c>
      <c r="D55" t="s">
        <v>192</v>
      </c>
      <c r="E55" t="s">
        <v>193</v>
      </c>
      <c r="F55" t="str">
        <f t="shared" si="0"/>
        <v>Обращения граждан МО Ногликский ГО</v>
      </c>
      <c r="G55" s="11" t="str">
        <f>HYPERLINK("https://sed.admsakhalin.ru/Docs/Citizen/_layouts/15/eos/edbtransfer.ashx?SiteId=84ddafa0031f409e9b1dd96f91351621&amp;WebId=b44a2e8f6bd940ffb8577ce52c7585e0&amp;ListId=fd8a59b5757749e6848a491ebc731a91&amp;ItemId=64615&amp;ItemGuid=a227ecb107aa40cfb17b2a6ac17b18d8&amp;Data=24","https://sed.admsakhalin.ru/Docs/Citizen/_layouts/15/eos/edbtransfer.ashx?SiteId=84ddafa0031f409e9b1dd96f91351621&amp;WebId=b44a2e8f6bd940ffb8577ce52c7585e0&amp;ListId=fd8a59b5757749e6848a491ebc731a91&amp;ItemId=64615&amp;ItemGuid=a227ecb107aa40cfb17b2a6ac17b18d8&amp;Data=24")</f>
        <v>https://sed.admsakhalin.ru/Docs/Citizen/_layouts/15/eos/edbtransfer.ashx?SiteId=84ddafa0031f409e9b1dd96f91351621&amp;WebId=b44a2e8f6bd940ffb8577ce52c7585e0&amp;ListId=fd8a59b5757749e6848a491ebc731a91&amp;ItemId=64615&amp;ItemGuid=a227ecb107aa40cfb17b2a6ac17b18d8&amp;Data=24</v>
      </c>
    </row>
    <row r="56" spans="1:7" x14ac:dyDescent="0.25">
      <c r="A56" t="s">
        <v>19</v>
      </c>
      <c r="B56" t="s">
        <v>64</v>
      </c>
      <c r="C56" t="s">
        <v>194</v>
      </c>
      <c r="D56" t="s">
        <v>40</v>
      </c>
      <c r="E56" t="s">
        <v>67</v>
      </c>
      <c r="F56" t="str">
        <f t="shared" si="0"/>
        <v>Обращения граждан МО Ногликский ГО</v>
      </c>
      <c r="G56" s="11" t="str">
        <f>HYPERLINK("https://sed.admsakhalin.ru/Docs/Citizen/_layouts/15/eos/edbtransfer.ashx?SiteId=84ddafa0031f409e9b1dd96f91351621&amp;WebId=b44a2e8f6bd940ffb8577ce52c7585e0&amp;ListId=fd8a59b5757749e6848a491ebc731a91&amp;ItemId=65185&amp;ItemGuid=f96a90b7ace44b32b1b02b2308393a35&amp;Data=24","https://sed.admsakhalin.ru/Docs/Citizen/_layouts/15/eos/edbtransfer.ashx?SiteId=84ddafa0031f409e9b1dd96f91351621&amp;WebId=b44a2e8f6bd940ffb8577ce52c7585e0&amp;ListId=fd8a59b5757749e6848a491ebc731a91&amp;ItemId=65185&amp;ItemGuid=f96a90b7ace44b32b1b02b2308393a35&amp;Data=24")</f>
        <v>https://sed.admsakhalin.ru/Docs/Citizen/_layouts/15/eos/edbtransfer.ashx?SiteId=84ddafa0031f409e9b1dd96f91351621&amp;WebId=b44a2e8f6bd940ffb8577ce52c7585e0&amp;ListId=fd8a59b5757749e6848a491ebc731a91&amp;ItemId=65185&amp;ItemGuid=f96a90b7ace44b32b1b02b2308393a35&amp;Data=24</v>
      </c>
    </row>
    <row r="57" spans="1:7" x14ac:dyDescent="0.25">
      <c r="A57" t="s">
        <v>19</v>
      </c>
      <c r="B57" t="s">
        <v>95</v>
      </c>
      <c r="C57" t="s">
        <v>195</v>
      </c>
      <c r="D57" t="s">
        <v>176</v>
      </c>
      <c r="E57" t="s">
        <v>196</v>
      </c>
      <c r="F57" t="str">
        <f t="shared" si="0"/>
        <v>Обращения граждан МО Ногликский ГО</v>
      </c>
      <c r="G57" s="11" t="str">
        <f>HYPERLINK("https://sed.admsakhalin.ru/Docs/Citizen/_layouts/15/eos/edbtransfer.ashx?SiteId=84ddafa0031f409e9b1dd96f91351621&amp;WebId=b44a2e8f6bd940ffb8577ce52c7585e0&amp;ListId=fd8a59b5757749e6848a491ebc731a91&amp;ItemId=70115&amp;ItemGuid=3f19ccf3a5954017bdb12b4323635644&amp;Data=24","https://sed.admsakhalin.ru/Docs/Citizen/_layouts/15/eos/edbtransfer.ashx?SiteId=84ddafa0031f409e9b1dd96f91351621&amp;WebId=b44a2e8f6bd940ffb8577ce52c7585e0&amp;ListId=fd8a59b5757749e6848a491ebc731a91&amp;ItemId=70115&amp;ItemGuid=3f19ccf3a5954017bdb12b4323635644&amp;Data=24")</f>
        <v>https://sed.admsakhalin.ru/Docs/Citizen/_layouts/15/eos/edbtransfer.ashx?SiteId=84ddafa0031f409e9b1dd96f91351621&amp;WebId=b44a2e8f6bd940ffb8577ce52c7585e0&amp;ListId=fd8a59b5757749e6848a491ebc731a91&amp;ItemId=70115&amp;ItemGuid=3f19ccf3a5954017bdb12b4323635644&amp;Data=24</v>
      </c>
    </row>
    <row r="58" spans="1:7" x14ac:dyDescent="0.25">
      <c r="A58" t="s">
        <v>19</v>
      </c>
      <c r="B58" t="s">
        <v>20</v>
      </c>
      <c r="C58" t="s">
        <v>197</v>
      </c>
      <c r="D58" t="s">
        <v>198</v>
      </c>
      <c r="E58" t="s">
        <v>199</v>
      </c>
      <c r="F58" t="str">
        <f t="shared" si="0"/>
        <v>Обращения граждан МО Ногликский ГО</v>
      </c>
      <c r="G58" s="11" t="str">
        <f>HYPERLINK("https://sed.admsakhalin.ru/Docs/Citizen/_layouts/15/eos/edbtransfer.ashx?SiteId=84ddafa0031f409e9b1dd96f91351621&amp;WebId=b44a2e8f6bd940ffb8577ce52c7585e0&amp;ListId=fd8a59b5757749e6848a491ebc731a91&amp;ItemId=69899&amp;ItemGuid=f22dc84281144d7e99d92ba224d5d7fc&amp;Data=24","https://sed.admsakhalin.ru/Docs/Citizen/_layouts/15/eos/edbtransfer.ashx?SiteId=84ddafa0031f409e9b1dd96f91351621&amp;WebId=b44a2e8f6bd940ffb8577ce52c7585e0&amp;ListId=fd8a59b5757749e6848a491ebc731a91&amp;ItemId=69899&amp;ItemGuid=f22dc84281144d7e99d92ba224d5d7fc&amp;Data=24")</f>
        <v>https://sed.admsakhalin.ru/Docs/Citizen/_layouts/15/eos/edbtransfer.ashx?SiteId=84ddafa0031f409e9b1dd96f91351621&amp;WebId=b44a2e8f6bd940ffb8577ce52c7585e0&amp;ListId=fd8a59b5757749e6848a491ebc731a91&amp;ItemId=69899&amp;ItemGuid=f22dc84281144d7e99d92ba224d5d7fc&amp;Data=24</v>
      </c>
    </row>
    <row r="59" spans="1:7" x14ac:dyDescent="0.25">
      <c r="A59" t="s">
        <v>19</v>
      </c>
      <c r="B59" t="s">
        <v>95</v>
      </c>
      <c r="C59" t="s">
        <v>200</v>
      </c>
      <c r="D59" t="s">
        <v>48</v>
      </c>
      <c r="E59" t="s">
        <v>201</v>
      </c>
      <c r="F59" t="str">
        <f t="shared" si="0"/>
        <v>Обращения граждан МО Ногликский ГО</v>
      </c>
      <c r="G59" s="11" t="str">
        <f>HYPERLINK("https://sed.admsakhalin.ru/Docs/Citizen/_layouts/15/eos/edbtransfer.ashx?SiteId=84ddafa0031f409e9b1dd96f91351621&amp;WebId=b44a2e8f6bd940ffb8577ce52c7585e0&amp;ListId=fd8a59b5757749e6848a491ebc731a91&amp;ItemId=68849&amp;ItemGuid=c1df5f3735694eafbe352cad568c65ac&amp;Data=24","https://sed.admsakhalin.ru/Docs/Citizen/_layouts/15/eos/edbtransfer.ashx?SiteId=84ddafa0031f409e9b1dd96f91351621&amp;WebId=b44a2e8f6bd940ffb8577ce52c7585e0&amp;ListId=fd8a59b5757749e6848a491ebc731a91&amp;ItemId=68849&amp;ItemGuid=c1df5f3735694eafbe352cad568c65ac&amp;Data=24")</f>
        <v>https://sed.admsakhalin.ru/Docs/Citizen/_layouts/15/eos/edbtransfer.ashx?SiteId=84ddafa0031f409e9b1dd96f91351621&amp;WebId=b44a2e8f6bd940ffb8577ce52c7585e0&amp;ListId=fd8a59b5757749e6848a491ebc731a91&amp;ItemId=68849&amp;ItemGuid=c1df5f3735694eafbe352cad568c65ac&amp;Data=24</v>
      </c>
    </row>
    <row r="60" spans="1:7" x14ac:dyDescent="0.25">
      <c r="A60" t="s">
        <v>19</v>
      </c>
      <c r="B60" t="s">
        <v>42</v>
      </c>
      <c r="C60" t="s">
        <v>202</v>
      </c>
      <c r="D60" t="s">
        <v>203</v>
      </c>
      <c r="E60" t="s">
        <v>45</v>
      </c>
      <c r="F60" t="str">
        <f t="shared" si="0"/>
        <v>Обращения граждан МО Ногликский ГО</v>
      </c>
      <c r="G60" s="11" t="str">
        <f>HYPERLINK("https://sed.admsakhalin.ru/Docs/Citizen/_layouts/15/eos/edbtransfer.ashx?SiteId=84ddafa0031f409e9b1dd96f91351621&amp;WebId=b44a2e8f6bd940ffb8577ce52c7585e0&amp;ListId=fd8a59b5757749e6848a491ebc731a91&amp;ItemId=65925&amp;ItemGuid=54ea2d0709004ec0bab12d0e1555e3e4&amp;Data=24","https://sed.admsakhalin.ru/Docs/Citizen/_layouts/15/eos/edbtransfer.ashx?SiteId=84ddafa0031f409e9b1dd96f91351621&amp;WebId=b44a2e8f6bd940ffb8577ce52c7585e0&amp;ListId=fd8a59b5757749e6848a491ebc731a91&amp;ItemId=65925&amp;ItemGuid=54ea2d0709004ec0bab12d0e1555e3e4&amp;Data=24")</f>
        <v>https://sed.admsakhalin.ru/Docs/Citizen/_layouts/15/eos/edbtransfer.ashx?SiteId=84ddafa0031f409e9b1dd96f91351621&amp;WebId=b44a2e8f6bd940ffb8577ce52c7585e0&amp;ListId=fd8a59b5757749e6848a491ebc731a91&amp;ItemId=65925&amp;ItemGuid=54ea2d0709004ec0bab12d0e1555e3e4&amp;Data=24</v>
      </c>
    </row>
    <row r="61" spans="1:7" x14ac:dyDescent="0.25">
      <c r="A61" t="s">
        <v>19</v>
      </c>
      <c r="B61" t="s">
        <v>204</v>
      </c>
      <c r="C61" t="s">
        <v>205</v>
      </c>
      <c r="D61" t="s">
        <v>206</v>
      </c>
      <c r="E61" t="s">
        <v>207</v>
      </c>
      <c r="F61" t="str">
        <f t="shared" si="0"/>
        <v>Обращения граждан МО Ногликский ГО</v>
      </c>
      <c r="G61" s="11" t="str">
        <f>HYPERLINK("https://sed.admsakhalin.ru/Docs/Citizen/_layouts/15/eos/edbtransfer.ashx?SiteId=84ddafa0031f409e9b1dd96f91351621&amp;WebId=b44a2e8f6bd940ffb8577ce52c7585e0&amp;ListId=fd8a59b5757749e6848a491ebc731a91&amp;ItemId=69754&amp;ItemGuid=56f52c9a0cdf4fa690da2e66862c0988&amp;Data=24","https://sed.admsakhalin.ru/Docs/Citizen/_layouts/15/eos/edbtransfer.ashx?SiteId=84ddafa0031f409e9b1dd96f91351621&amp;WebId=b44a2e8f6bd940ffb8577ce52c7585e0&amp;ListId=fd8a59b5757749e6848a491ebc731a91&amp;ItemId=69754&amp;ItemGuid=56f52c9a0cdf4fa690da2e66862c0988&amp;Data=24")</f>
        <v>https://sed.admsakhalin.ru/Docs/Citizen/_layouts/15/eos/edbtransfer.ashx?SiteId=84ddafa0031f409e9b1dd96f91351621&amp;WebId=b44a2e8f6bd940ffb8577ce52c7585e0&amp;ListId=fd8a59b5757749e6848a491ebc731a91&amp;ItemId=69754&amp;ItemGuid=56f52c9a0cdf4fa690da2e66862c0988&amp;Data=24</v>
      </c>
    </row>
    <row r="62" spans="1:7" x14ac:dyDescent="0.25">
      <c r="A62" t="s">
        <v>19</v>
      </c>
      <c r="B62" t="s">
        <v>208</v>
      </c>
      <c r="C62" t="s">
        <v>209</v>
      </c>
      <c r="D62" t="s">
        <v>118</v>
      </c>
      <c r="E62" t="s">
        <v>210</v>
      </c>
      <c r="F62" t="str">
        <f t="shared" si="0"/>
        <v>Обращения граждан МО Ногликский ГО</v>
      </c>
      <c r="G62" s="11" t="str">
        <f>HYPERLINK("https://sed.admsakhalin.ru/Docs/Citizen/_layouts/15/eos/edbtransfer.ashx?SiteId=84ddafa0031f409e9b1dd96f91351621&amp;WebId=b44a2e8f6bd940ffb8577ce52c7585e0&amp;ListId=fd8a59b5757749e6848a491ebc731a91&amp;ItemId=67926&amp;ItemGuid=a03c5feb40054a37a3492f4ef224a5cb&amp;Data=24","https://sed.admsakhalin.ru/Docs/Citizen/_layouts/15/eos/edbtransfer.ashx?SiteId=84ddafa0031f409e9b1dd96f91351621&amp;WebId=b44a2e8f6bd940ffb8577ce52c7585e0&amp;ListId=fd8a59b5757749e6848a491ebc731a91&amp;ItemId=67926&amp;ItemGuid=a03c5feb40054a37a3492f4ef224a5cb&amp;Data=24")</f>
        <v>https://sed.admsakhalin.ru/Docs/Citizen/_layouts/15/eos/edbtransfer.ashx?SiteId=84ddafa0031f409e9b1dd96f91351621&amp;WebId=b44a2e8f6bd940ffb8577ce52c7585e0&amp;ListId=fd8a59b5757749e6848a491ebc731a91&amp;ItemId=67926&amp;ItemGuid=a03c5feb40054a37a3492f4ef224a5cb&amp;Data=24</v>
      </c>
    </row>
    <row r="63" spans="1:7" x14ac:dyDescent="0.25">
      <c r="A63" t="s">
        <v>19</v>
      </c>
      <c r="B63" t="s">
        <v>38</v>
      </c>
      <c r="C63" t="s">
        <v>211</v>
      </c>
      <c r="D63" t="s">
        <v>212</v>
      </c>
      <c r="E63" t="s">
        <v>213</v>
      </c>
      <c r="F63" t="str">
        <f t="shared" si="0"/>
        <v>Обращения граждан МО Ногликский ГО</v>
      </c>
      <c r="G63" s="11" t="str">
        <f>HYPERLINK("https://sed.admsakhalin.ru/Docs/Citizen/_layouts/15/eos/edbtransfer.ashx?SiteId=84ddafa0031f409e9b1dd96f91351621&amp;WebId=b44a2e8f6bd940ffb8577ce52c7585e0&amp;ListId=fd8a59b5757749e6848a491ebc731a91&amp;ItemId=71196&amp;ItemGuid=266080cc1314462f85ba2fecd39bd8d8&amp;Data=24","https://sed.admsakhalin.ru/Docs/Citizen/_layouts/15/eos/edbtransfer.ashx?SiteId=84ddafa0031f409e9b1dd96f91351621&amp;WebId=b44a2e8f6bd940ffb8577ce52c7585e0&amp;ListId=fd8a59b5757749e6848a491ebc731a91&amp;ItemId=71196&amp;ItemGuid=266080cc1314462f85ba2fecd39bd8d8&amp;Data=24")</f>
        <v>https://sed.admsakhalin.ru/Docs/Citizen/_layouts/15/eos/edbtransfer.ashx?SiteId=84ddafa0031f409e9b1dd96f91351621&amp;WebId=b44a2e8f6bd940ffb8577ce52c7585e0&amp;ListId=fd8a59b5757749e6848a491ebc731a91&amp;ItemId=71196&amp;ItemGuid=266080cc1314462f85ba2fecd39bd8d8&amp;Data=24</v>
      </c>
    </row>
    <row r="64" spans="1:7" x14ac:dyDescent="0.25">
      <c r="A64" t="s">
        <v>19</v>
      </c>
      <c r="B64" t="s">
        <v>91</v>
      </c>
      <c r="C64" t="s">
        <v>214</v>
      </c>
      <c r="D64" t="s">
        <v>215</v>
      </c>
      <c r="E64" t="s">
        <v>216</v>
      </c>
      <c r="F64" t="str">
        <f t="shared" si="0"/>
        <v>Обращения граждан МО Ногликский ГО</v>
      </c>
      <c r="G64" s="11" t="str">
        <f>HYPERLINK("https://sed.admsakhalin.ru/Docs/Citizen/_layouts/15/eos/edbtransfer.ashx?SiteId=84ddafa0031f409e9b1dd96f91351621&amp;WebId=b44a2e8f6bd940ffb8577ce52c7585e0&amp;ListId=fd8a59b5757749e6848a491ebc731a91&amp;ItemId=68709&amp;ItemGuid=4a2764e65d06418b993e3081e3327960&amp;Data=24","https://sed.admsakhalin.ru/Docs/Citizen/_layouts/15/eos/edbtransfer.ashx?SiteId=84ddafa0031f409e9b1dd96f91351621&amp;WebId=b44a2e8f6bd940ffb8577ce52c7585e0&amp;ListId=fd8a59b5757749e6848a491ebc731a91&amp;ItemId=68709&amp;ItemGuid=4a2764e65d06418b993e3081e3327960&amp;Data=24")</f>
        <v>https://sed.admsakhalin.ru/Docs/Citizen/_layouts/15/eos/edbtransfer.ashx?SiteId=84ddafa0031f409e9b1dd96f91351621&amp;WebId=b44a2e8f6bd940ffb8577ce52c7585e0&amp;ListId=fd8a59b5757749e6848a491ebc731a91&amp;ItemId=68709&amp;ItemGuid=4a2764e65d06418b993e3081e3327960&amp;Data=24</v>
      </c>
    </row>
    <row r="65" spans="1:7" x14ac:dyDescent="0.25">
      <c r="A65" t="s">
        <v>19</v>
      </c>
      <c r="B65" t="s">
        <v>217</v>
      </c>
      <c r="C65" t="s">
        <v>218</v>
      </c>
      <c r="D65" t="s">
        <v>219</v>
      </c>
      <c r="E65" t="s">
        <v>220</v>
      </c>
      <c r="F65" t="str">
        <f t="shared" si="0"/>
        <v>Обращения граждан МО Ногликский ГО</v>
      </c>
      <c r="G65" s="11" t="str">
        <f>HYPERLINK("https://sed.admsakhalin.ru/Docs/Citizen/_layouts/15/eos/edbtransfer.ashx?SiteId=84ddafa0031f409e9b1dd96f91351621&amp;WebId=b44a2e8f6bd940ffb8577ce52c7585e0&amp;ListId=fd8a59b5757749e6848a491ebc731a91&amp;ItemId=66260&amp;ItemGuid=36a441fede59486cae0d30919c17e245&amp;Data=24","https://sed.admsakhalin.ru/Docs/Citizen/_layouts/15/eos/edbtransfer.ashx?SiteId=84ddafa0031f409e9b1dd96f91351621&amp;WebId=b44a2e8f6bd940ffb8577ce52c7585e0&amp;ListId=fd8a59b5757749e6848a491ebc731a91&amp;ItemId=66260&amp;ItemGuid=36a441fede59486cae0d30919c17e245&amp;Data=24")</f>
        <v>https://sed.admsakhalin.ru/Docs/Citizen/_layouts/15/eos/edbtransfer.ashx?SiteId=84ddafa0031f409e9b1dd96f91351621&amp;WebId=b44a2e8f6bd940ffb8577ce52c7585e0&amp;ListId=fd8a59b5757749e6848a491ebc731a91&amp;ItemId=66260&amp;ItemGuid=36a441fede59486cae0d30919c17e245&amp;Data=24</v>
      </c>
    </row>
    <row r="66" spans="1:7" x14ac:dyDescent="0.25">
      <c r="A66" t="s">
        <v>19</v>
      </c>
      <c r="B66" t="s">
        <v>221</v>
      </c>
      <c r="C66" t="s">
        <v>222</v>
      </c>
      <c r="D66" t="s">
        <v>66</v>
      </c>
      <c r="E66" t="s">
        <v>223</v>
      </c>
      <c r="F66" t="str">
        <f t="shared" si="0"/>
        <v>Обращения граждан МО Ногликский ГО</v>
      </c>
      <c r="G66" s="11" t="str">
        <f>HYPERLINK("https://sed.admsakhalin.ru/Docs/Citizen/_layouts/15/eos/edbtransfer.ashx?SiteId=84ddafa0031f409e9b1dd96f91351621&amp;WebId=b44a2e8f6bd940ffb8577ce52c7585e0&amp;ListId=fd8a59b5757749e6848a491ebc731a91&amp;ItemId=66590&amp;ItemGuid=a1737b87dc9c4b60bf6631b986a692d1&amp;Data=24","https://sed.admsakhalin.ru/Docs/Citizen/_layouts/15/eos/edbtransfer.ashx?SiteId=84ddafa0031f409e9b1dd96f91351621&amp;WebId=b44a2e8f6bd940ffb8577ce52c7585e0&amp;ListId=fd8a59b5757749e6848a491ebc731a91&amp;ItemId=66590&amp;ItemGuid=a1737b87dc9c4b60bf6631b986a692d1&amp;Data=24")</f>
        <v>https://sed.admsakhalin.ru/Docs/Citizen/_layouts/15/eos/edbtransfer.ashx?SiteId=84ddafa0031f409e9b1dd96f91351621&amp;WebId=b44a2e8f6bd940ffb8577ce52c7585e0&amp;ListId=fd8a59b5757749e6848a491ebc731a91&amp;ItemId=66590&amp;ItemGuid=a1737b87dc9c4b60bf6631b986a692d1&amp;Data=24</v>
      </c>
    </row>
    <row r="67" spans="1:7" x14ac:dyDescent="0.25">
      <c r="A67" t="s">
        <v>19</v>
      </c>
      <c r="B67" t="s">
        <v>224</v>
      </c>
      <c r="C67" t="s">
        <v>225</v>
      </c>
      <c r="D67" t="s">
        <v>85</v>
      </c>
      <c r="E67" t="s">
        <v>226</v>
      </c>
      <c r="F67" t="str">
        <f t="shared" si="0"/>
        <v>Обращения граждан МО Ногликский ГО</v>
      </c>
      <c r="G67" s="11" t="str">
        <f>HYPERLINK("https://sed.admsakhalin.ru/Docs/Citizen/_layouts/15/eos/edbtransfer.ashx?SiteId=84ddafa0031f409e9b1dd96f91351621&amp;WebId=b44a2e8f6bd940ffb8577ce52c7585e0&amp;ListId=fd8a59b5757749e6848a491ebc731a91&amp;ItemId=71924&amp;ItemGuid=8a9e669dc57145baafe132453de15937&amp;Data=24","https://sed.admsakhalin.ru/Docs/Citizen/_layouts/15/eos/edbtransfer.ashx?SiteId=84ddafa0031f409e9b1dd96f91351621&amp;WebId=b44a2e8f6bd940ffb8577ce52c7585e0&amp;ListId=fd8a59b5757749e6848a491ebc731a91&amp;ItemId=71924&amp;ItemGuid=8a9e669dc57145baafe132453de15937&amp;Data=24")</f>
        <v>https://sed.admsakhalin.ru/Docs/Citizen/_layouts/15/eos/edbtransfer.ashx?SiteId=84ddafa0031f409e9b1dd96f91351621&amp;WebId=b44a2e8f6bd940ffb8577ce52c7585e0&amp;ListId=fd8a59b5757749e6848a491ebc731a91&amp;ItemId=71924&amp;ItemGuid=8a9e669dc57145baafe132453de15937&amp;Data=24</v>
      </c>
    </row>
    <row r="68" spans="1:7" x14ac:dyDescent="0.25">
      <c r="A68" t="s">
        <v>19</v>
      </c>
      <c r="B68" t="s">
        <v>204</v>
      </c>
      <c r="C68" t="s">
        <v>227</v>
      </c>
      <c r="D68" t="s">
        <v>228</v>
      </c>
      <c r="E68" t="s">
        <v>229</v>
      </c>
      <c r="F68" t="str">
        <f t="shared" si="0"/>
        <v>Обращения граждан МО Ногликский ГО</v>
      </c>
      <c r="G68" s="11" t="str">
        <f>HYPERLINK("https://sed.admsakhalin.ru/Docs/Citizen/_layouts/15/eos/edbtransfer.ashx?SiteId=84ddafa0031f409e9b1dd96f91351621&amp;WebId=b44a2e8f6bd940ffb8577ce52c7585e0&amp;ListId=fd8a59b5757749e6848a491ebc731a91&amp;ItemId=69685&amp;ItemGuid=e7b3ee6c124a4b8986d932f43b315429&amp;Data=24","https://sed.admsakhalin.ru/Docs/Citizen/_layouts/15/eos/edbtransfer.ashx?SiteId=84ddafa0031f409e9b1dd96f91351621&amp;WebId=b44a2e8f6bd940ffb8577ce52c7585e0&amp;ListId=fd8a59b5757749e6848a491ebc731a91&amp;ItemId=69685&amp;ItemGuid=e7b3ee6c124a4b8986d932f43b315429&amp;Data=24")</f>
        <v>https://sed.admsakhalin.ru/Docs/Citizen/_layouts/15/eos/edbtransfer.ashx?SiteId=84ddafa0031f409e9b1dd96f91351621&amp;WebId=b44a2e8f6bd940ffb8577ce52c7585e0&amp;ListId=fd8a59b5757749e6848a491ebc731a91&amp;ItemId=69685&amp;ItemGuid=e7b3ee6c124a4b8986d932f43b315429&amp;Data=24</v>
      </c>
    </row>
    <row r="69" spans="1:7" x14ac:dyDescent="0.25">
      <c r="A69" t="s">
        <v>19</v>
      </c>
      <c r="B69" t="s">
        <v>42</v>
      </c>
      <c r="C69" t="s">
        <v>230</v>
      </c>
      <c r="D69" t="s">
        <v>133</v>
      </c>
      <c r="E69" t="s">
        <v>45</v>
      </c>
      <c r="F69" t="str">
        <f t="shared" si="0"/>
        <v>Обращения граждан МО Ногликский ГО</v>
      </c>
      <c r="G69" s="11" t="str">
        <f>HYPERLINK("https://sed.admsakhalin.ru/Docs/Citizen/_layouts/15/eos/edbtransfer.ashx?SiteId=84ddafa0031f409e9b1dd96f91351621&amp;WebId=b44a2e8f6bd940ffb8577ce52c7585e0&amp;ListId=fd8a59b5757749e6848a491ebc731a91&amp;ItemId=67517&amp;ItemGuid=2d256fbf03524996a9a4343590bbb09d&amp;Data=24","https://sed.admsakhalin.ru/Docs/Citizen/_layouts/15/eos/edbtransfer.ashx?SiteId=84ddafa0031f409e9b1dd96f91351621&amp;WebId=b44a2e8f6bd940ffb8577ce52c7585e0&amp;ListId=fd8a59b5757749e6848a491ebc731a91&amp;ItemId=67517&amp;ItemGuid=2d256fbf03524996a9a4343590bbb09d&amp;Data=24")</f>
        <v>https://sed.admsakhalin.ru/Docs/Citizen/_layouts/15/eos/edbtransfer.ashx?SiteId=84ddafa0031f409e9b1dd96f91351621&amp;WebId=b44a2e8f6bd940ffb8577ce52c7585e0&amp;ListId=fd8a59b5757749e6848a491ebc731a91&amp;ItemId=67517&amp;ItemGuid=2d256fbf03524996a9a4343590bbb09d&amp;Data=24</v>
      </c>
    </row>
    <row r="70" spans="1:7" x14ac:dyDescent="0.25">
      <c r="A70" t="s">
        <v>19</v>
      </c>
      <c r="B70" t="s">
        <v>42</v>
      </c>
      <c r="C70" t="s">
        <v>231</v>
      </c>
      <c r="D70" t="s">
        <v>232</v>
      </c>
      <c r="E70" t="s">
        <v>233</v>
      </c>
      <c r="F70" t="str">
        <f t="shared" si="0"/>
        <v>Обращения граждан МО Ногликский ГО</v>
      </c>
      <c r="G70" s="11" t="str">
        <f>HYPERLINK("https://sed.admsakhalin.ru/Docs/Citizen/_layouts/15/eos/edbtransfer.ashx?SiteId=84ddafa0031f409e9b1dd96f91351621&amp;WebId=b44a2e8f6bd940ffb8577ce52c7585e0&amp;ListId=fd8a59b5757749e6848a491ebc731a91&amp;ItemId=64045&amp;ItemGuid=3746d0f1bc7341d1b5fc34a7402d36d1&amp;Data=24","https://sed.admsakhalin.ru/Docs/Citizen/_layouts/15/eos/edbtransfer.ashx?SiteId=84ddafa0031f409e9b1dd96f91351621&amp;WebId=b44a2e8f6bd940ffb8577ce52c7585e0&amp;ListId=fd8a59b5757749e6848a491ebc731a91&amp;ItemId=64045&amp;ItemGuid=3746d0f1bc7341d1b5fc34a7402d36d1&amp;Data=24")</f>
        <v>https://sed.admsakhalin.ru/Docs/Citizen/_layouts/15/eos/edbtransfer.ashx?SiteId=84ddafa0031f409e9b1dd96f91351621&amp;WebId=b44a2e8f6bd940ffb8577ce52c7585e0&amp;ListId=fd8a59b5757749e6848a491ebc731a91&amp;ItemId=64045&amp;ItemGuid=3746d0f1bc7341d1b5fc34a7402d36d1&amp;Data=24</v>
      </c>
    </row>
    <row r="71" spans="1:7" x14ac:dyDescent="0.25">
      <c r="A71" t="s">
        <v>19</v>
      </c>
      <c r="B71" t="s">
        <v>64</v>
      </c>
      <c r="C71" t="s">
        <v>234</v>
      </c>
      <c r="D71" t="s">
        <v>85</v>
      </c>
      <c r="E71" t="s">
        <v>67</v>
      </c>
      <c r="F71" t="str">
        <f t="shared" si="0"/>
        <v>Обращения граждан МО Ногликский ГО</v>
      </c>
      <c r="G71" s="11" t="str">
        <f>HYPERLINK("https://sed.admsakhalin.ru/Docs/Citizen/_layouts/15/eos/edbtransfer.ashx?SiteId=84ddafa0031f409e9b1dd96f91351621&amp;WebId=b44a2e8f6bd940ffb8577ce52c7585e0&amp;ListId=fd8a59b5757749e6848a491ebc731a91&amp;ItemId=71940&amp;ItemGuid=957949a047444a979cfd37eb7a3f84e3&amp;Data=24","https://sed.admsakhalin.ru/Docs/Citizen/_layouts/15/eos/edbtransfer.ashx?SiteId=84ddafa0031f409e9b1dd96f91351621&amp;WebId=b44a2e8f6bd940ffb8577ce52c7585e0&amp;ListId=fd8a59b5757749e6848a491ebc731a91&amp;ItemId=71940&amp;ItemGuid=957949a047444a979cfd37eb7a3f84e3&amp;Data=24")</f>
        <v>https://sed.admsakhalin.ru/Docs/Citizen/_layouts/15/eos/edbtransfer.ashx?SiteId=84ddafa0031f409e9b1dd96f91351621&amp;WebId=b44a2e8f6bd940ffb8577ce52c7585e0&amp;ListId=fd8a59b5757749e6848a491ebc731a91&amp;ItemId=71940&amp;ItemGuid=957949a047444a979cfd37eb7a3f84e3&amp;Data=24</v>
      </c>
    </row>
    <row r="72" spans="1:7" x14ac:dyDescent="0.25">
      <c r="A72" t="s">
        <v>19</v>
      </c>
      <c r="B72" t="s">
        <v>235</v>
      </c>
      <c r="C72" t="s">
        <v>236</v>
      </c>
      <c r="D72" t="s">
        <v>228</v>
      </c>
      <c r="E72" t="s">
        <v>237</v>
      </c>
      <c r="F72" t="str">
        <f t="shared" si="0"/>
        <v>Обращения граждан МО Ногликский ГО</v>
      </c>
      <c r="G72" s="11" t="str">
        <f>HYPERLINK("https://sed.admsakhalin.ru/Docs/Citizen/_layouts/15/eos/edbtransfer.ashx?SiteId=84ddafa0031f409e9b1dd96f91351621&amp;WebId=b44a2e8f6bd940ffb8577ce52c7585e0&amp;ListId=fd8a59b5757749e6848a491ebc731a91&amp;ItemId=69686&amp;ItemGuid=b0542ad2c9044e7cb347380de2d7cba7&amp;Data=24","https://sed.admsakhalin.ru/Docs/Citizen/_layouts/15/eos/edbtransfer.ashx?SiteId=84ddafa0031f409e9b1dd96f91351621&amp;WebId=b44a2e8f6bd940ffb8577ce52c7585e0&amp;ListId=fd8a59b5757749e6848a491ebc731a91&amp;ItemId=69686&amp;ItemGuid=b0542ad2c9044e7cb347380de2d7cba7&amp;Data=24")</f>
        <v>https://sed.admsakhalin.ru/Docs/Citizen/_layouts/15/eos/edbtransfer.ashx?SiteId=84ddafa0031f409e9b1dd96f91351621&amp;WebId=b44a2e8f6bd940ffb8577ce52c7585e0&amp;ListId=fd8a59b5757749e6848a491ebc731a91&amp;ItemId=69686&amp;ItemGuid=b0542ad2c9044e7cb347380de2d7cba7&amp;Data=24</v>
      </c>
    </row>
    <row r="73" spans="1:7" x14ac:dyDescent="0.25">
      <c r="A73" t="s">
        <v>19</v>
      </c>
      <c r="B73" t="s">
        <v>79</v>
      </c>
      <c r="C73" t="s">
        <v>238</v>
      </c>
      <c r="D73" t="s">
        <v>239</v>
      </c>
      <c r="E73" t="s">
        <v>240</v>
      </c>
      <c r="F73" t="str">
        <f t="shared" si="0"/>
        <v>Обращения граждан МО Ногликский ГО</v>
      </c>
      <c r="G73" s="11" t="str">
        <f>HYPERLINK("https://sed.admsakhalin.ru/Docs/Citizen/_layouts/15/eos/edbtransfer.ashx?SiteId=84ddafa0031f409e9b1dd96f91351621&amp;WebId=b44a2e8f6bd940ffb8577ce52c7585e0&amp;ListId=fd8a59b5757749e6848a491ebc731a91&amp;ItemId=71525&amp;ItemGuid=c671d98b98764a5cbf28383ad59c28ae&amp;Data=24","https://sed.admsakhalin.ru/Docs/Citizen/_layouts/15/eos/edbtransfer.ashx?SiteId=84ddafa0031f409e9b1dd96f91351621&amp;WebId=b44a2e8f6bd940ffb8577ce52c7585e0&amp;ListId=fd8a59b5757749e6848a491ebc731a91&amp;ItemId=71525&amp;ItemGuid=c671d98b98764a5cbf28383ad59c28ae&amp;Data=24")</f>
        <v>https://sed.admsakhalin.ru/Docs/Citizen/_layouts/15/eos/edbtransfer.ashx?SiteId=84ddafa0031f409e9b1dd96f91351621&amp;WebId=b44a2e8f6bd940ffb8577ce52c7585e0&amp;ListId=fd8a59b5757749e6848a491ebc731a91&amp;ItemId=71525&amp;ItemGuid=c671d98b98764a5cbf28383ad59c28ae&amp;Data=24</v>
      </c>
    </row>
    <row r="74" spans="1:7" x14ac:dyDescent="0.25">
      <c r="A74" t="s">
        <v>19</v>
      </c>
      <c r="B74" t="s">
        <v>20</v>
      </c>
      <c r="C74" t="s">
        <v>241</v>
      </c>
      <c r="D74" t="s">
        <v>40</v>
      </c>
      <c r="E74" t="s">
        <v>23</v>
      </c>
      <c r="F74" t="str">
        <f t="shared" si="0"/>
        <v>Обращения граждан МО Ногликский ГО</v>
      </c>
      <c r="G74" s="11" t="str">
        <f>HYPERLINK("https://sed.admsakhalin.ru/Docs/Citizen/_layouts/15/eos/edbtransfer.ashx?SiteId=84ddafa0031f409e9b1dd96f91351621&amp;WebId=b44a2e8f6bd940ffb8577ce52c7585e0&amp;ListId=fd8a59b5757749e6848a491ebc731a91&amp;ItemId=65191&amp;ItemGuid=71131cfe4d7641e08c2b3841e20ddfee&amp;Data=24","https://sed.admsakhalin.ru/Docs/Citizen/_layouts/15/eos/edbtransfer.ashx?SiteId=84ddafa0031f409e9b1dd96f91351621&amp;WebId=b44a2e8f6bd940ffb8577ce52c7585e0&amp;ListId=fd8a59b5757749e6848a491ebc731a91&amp;ItemId=65191&amp;ItemGuid=71131cfe4d7641e08c2b3841e20ddfee&amp;Data=24")</f>
        <v>https://sed.admsakhalin.ru/Docs/Citizen/_layouts/15/eos/edbtransfer.ashx?SiteId=84ddafa0031f409e9b1dd96f91351621&amp;WebId=b44a2e8f6bd940ffb8577ce52c7585e0&amp;ListId=fd8a59b5757749e6848a491ebc731a91&amp;ItemId=65191&amp;ItemGuid=71131cfe4d7641e08c2b3841e20ddfee&amp;Data=24</v>
      </c>
    </row>
    <row r="75" spans="1:7" x14ac:dyDescent="0.25">
      <c r="A75" t="s">
        <v>19</v>
      </c>
      <c r="B75" t="s">
        <v>242</v>
      </c>
      <c r="C75" t="s">
        <v>243</v>
      </c>
      <c r="D75" t="s">
        <v>244</v>
      </c>
      <c r="E75" t="s">
        <v>245</v>
      </c>
      <c r="F75" t="str">
        <f t="shared" si="0"/>
        <v>Обращения граждан МО Ногликский ГО</v>
      </c>
      <c r="G75" s="11" t="str">
        <f>HYPERLINK("https://sed.admsakhalin.ru/Docs/Citizen/_layouts/15/eos/edbtransfer.ashx?SiteId=84ddafa0031f409e9b1dd96f91351621&amp;WebId=b44a2e8f6bd940ffb8577ce52c7585e0&amp;ListId=fd8a59b5757749e6848a491ebc731a91&amp;ItemId=71049&amp;ItemGuid=6285e88d25cc4a1c8a5f392bbaa53404&amp;Data=24","https://sed.admsakhalin.ru/Docs/Citizen/_layouts/15/eos/edbtransfer.ashx?SiteId=84ddafa0031f409e9b1dd96f91351621&amp;WebId=b44a2e8f6bd940ffb8577ce52c7585e0&amp;ListId=fd8a59b5757749e6848a491ebc731a91&amp;ItemId=71049&amp;ItemGuid=6285e88d25cc4a1c8a5f392bbaa53404&amp;Data=24")</f>
        <v>https://sed.admsakhalin.ru/Docs/Citizen/_layouts/15/eos/edbtransfer.ashx?SiteId=84ddafa0031f409e9b1dd96f91351621&amp;WebId=b44a2e8f6bd940ffb8577ce52c7585e0&amp;ListId=fd8a59b5757749e6848a491ebc731a91&amp;ItemId=71049&amp;ItemGuid=6285e88d25cc4a1c8a5f392bbaa53404&amp;Data=24</v>
      </c>
    </row>
    <row r="76" spans="1:7" x14ac:dyDescent="0.25">
      <c r="A76" t="s">
        <v>19</v>
      </c>
      <c r="B76" t="s">
        <v>68</v>
      </c>
      <c r="C76" t="s">
        <v>246</v>
      </c>
      <c r="D76" t="s">
        <v>22</v>
      </c>
      <c r="E76" t="s">
        <v>247</v>
      </c>
      <c r="F76" t="str">
        <f t="shared" si="0"/>
        <v>Обращения граждан МО Ногликский ГО</v>
      </c>
      <c r="G76" s="11" t="str">
        <f>HYPERLINK("https://sed.admsakhalin.ru/Docs/Citizen/_layouts/15/eos/edbtransfer.ashx?SiteId=84ddafa0031f409e9b1dd96f91351621&amp;WebId=b44a2e8f6bd940ffb8577ce52c7585e0&amp;ListId=fd8a59b5757749e6848a491ebc731a91&amp;ItemId=64243&amp;ItemGuid=8aa38f81e90b4dd49d9c39605838e1a2&amp;Data=24","https://sed.admsakhalin.ru/Docs/Citizen/_layouts/15/eos/edbtransfer.ashx?SiteId=84ddafa0031f409e9b1dd96f91351621&amp;WebId=b44a2e8f6bd940ffb8577ce52c7585e0&amp;ListId=fd8a59b5757749e6848a491ebc731a91&amp;ItemId=64243&amp;ItemGuid=8aa38f81e90b4dd49d9c39605838e1a2&amp;Data=24")</f>
        <v>https://sed.admsakhalin.ru/Docs/Citizen/_layouts/15/eos/edbtransfer.ashx?SiteId=84ddafa0031f409e9b1dd96f91351621&amp;WebId=b44a2e8f6bd940ffb8577ce52c7585e0&amp;ListId=fd8a59b5757749e6848a491ebc731a91&amp;ItemId=64243&amp;ItemGuid=8aa38f81e90b4dd49d9c39605838e1a2&amp;Data=24</v>
      </c>
    </row>
    <row r="77" spans="1:7" x14ac:dyDescent="0.25">
      <c r="A77" t="s">
        <v>19</v>
      </c>
      <c r="B77" t="s">
        <v>248</v>
      </c>
      <c r="C77" t="s">
        <v>249</v>
      </c>
      <c r="D77" t="s">
        <v>115</v>
      </c>
      <c r="E77" t="s">
        <v>116</v>
      </c>
      <c r="F77" t="str">
        <f t="shared" si="0"/>
        <v>Обращения граждан МО Ногликский ГО</v>
      </c>
      <c r="G77" s="11" t="str">
        <f>HYPERLINK("https://sed.admsakhalin.ru/Docs/Citizen/_layouts/15/eos/edbtransfer.ashx?SiteId=84ddafa0031f409e9b1dd96f91351621&amp;WebId=b44a2e8f6bd940ffb8577ce52c7585e0&amp;ListId=fd8a59b5757749e6848a491ebc731a91&amp;ItemId=70570&amp;ItemGuid=2f8b5ec875a84d07b91a39750493bc09&amp;Data=24","https://sed.admsakhalin.ru/Docs/Citizen/_layouts/15/eos/edbtransfer.ashx?SiteId=84ddafa0031f409e9b1dd96f91351621&amp;WebId=b44a2e8f6bd940ffb8577ce52c7585e0&amp;ListId=fd8a59b5757749e6848a491ebc731a91&amp;ItemId=70570&amp;ItemGuid=2f8b5ec875a84d07b91a39750493bc09&amp;Data=24")</f>
        <v>https://sed.admsakhalin.ru/Docs/Citizen/_layouts/15/eos/edbtransfer.ashx?SiteId=84ddafa0031f409e9b1dd96f91351621&amp;WebId=b44a2e8f6bd940ffb8577ce52c7585e0&amp;ListId=fd8a59b5757749e6848a491ebc731a91&amp;ItemId=70570&amp;ItemGuid=2f8b5ec875a84d07b91a39750493bc09&amp;Data=24</v>
      </c>
    </row>
    <row r="78" spans="1:7" x14ac:dyDescent="0.25">
      <c r="A78" t="s">
        <v>19</v>
      </c>
      <c r="B78" t="s">
        <v>250</v>
      </c>
      <c r="C78" t="s">
        <v>251</v>
      </c>
      <c r="D78" t="s">
        <v>244</v>
      </c>
      <c r="E78" t="s">
        <v>252</v>
      </c>
      <c r="F78" t="str">
        <f t="shared" si="0"/>
        <v>Обращения граждан МО Ногликский ГО</v>
      </c>
      <c r="G78" s="11" t="str">
        <f>HYPERLINK("https://sed.admsakhalin.ru/Docs/Citizen/_layouts/15/eos/edbtransfer.ashx?SiteId=84ddafa0031f409e9b1dd96f91351621&amp;WebId=b44a2e8f6bd940ffb8577ce52c7585e0&amp;ListId=fd8a59b5757749e6848a491ebc731a91&amp;ItemId=71071&amp;ItemGuid=52e7ec817535447c8f2e3ba5dbdace0f&amp;Data=24","https://sed.admsakhalin.ru/Docs/Citizen/_layouts/15/eos/edbtransfer.ashx?SiteId=84ddafa0031f409e9b1dd96f91351621&amp;WebId=b44a2e8f6bd940ffb8577ce52c7585e0&amp;ListId=fd8a59b5757749e6848a491ebc731a91&amp;ItemId=71071&amp;ItemGuid=52e7ec817535447c8f2e3ba5dbdace0f&amp;Data=24")</f>
        <v>https://sed.admsakhalin.ru/Docs/Citizen/_layouts/15/eos/edbtransfer.ashx?SiteId=84ddafa0031f409e9b1dd96f91351621&amp;WebId=b44a2e8f6bd940ffb8577ce52c7585e0&amp;ListId=fd8a59b5757749e6848a491ebc731a91&amp;ItemId=71071&amp;ItemGuid=52e7ec817535447c8f2e3ba5dbdace0f&amp;Data=24</v>
      </c>
    </row>
    <row r="79" spans="1:7" x14ac:dyDescent="0.25">
      <c r="A79" t="s">
        <v>19</v>
      </c>
      <c r="B79" t="s">
        <v>46</v>
      </c>
      <c r="C79" t="s">
        <v>253</v>
      </c>
      <c r="D79" t="s">
        <v>17</v>
      </c>
      <c r="E79" t="s">
        <v>254</v>
      </c>
      <c r="F79" t="str">
        <f t="shared" si="0"/>
        <v>Обращения граждан МО Ногликский ГО</v>
      </c>
      <c r="G79" s="11" t="str">
        <f>HYPERLINK("https://sed.admsakhalin.ru/Docs/Citizen/_layouts/15/eos/edbtransfer.ashx?SiteId=84ddafa0031f409e9b1dd96f91351621&amp;WebId=b44a2e8f6bd940ffb8577ce52c7585e0&amp;ListId=fd8a59b5757749e6848a491ebc731a91&amp;ItemId=72716&amp;ItemGuid=f51819679a3047f7b48a3c8a4717f0fa&amp;Data=24","https://sed.admsakhalin.ru/Docs/Citizen/_layouts/15/eos/edbtransfer.ashx?SiteId=84ddafa0031f409e9b1dd96f91351621&amp;WebId=b44a2e8f6bd940ffb8577ce52c7585e0&amp;ListId=fd8a59b5757749e6848a491ebc731a91&amp;ItemId=72716&amp;ItemGuid=f51819679a3047f7b48a3c8a4717f0fa&amp;Data=24")</f>
        <v>https://sed.admsakhalin.ru/Docs/Citizen/_layouts/15/eos/edbtransfer.ashx?SiteId=84ddafa0031f409e9b1dd96f91351621&amp;WebId=b44a2e8f6bd940ffb8577ce52c7585e0&amp;ListId=fd8a59b5757749e6848a491ebc731a91&amp;ItemId=72716&amp;ItemGuid=f51819679a3047f7b48a3c8a4717f0fa&amp;Data=24</v>
      </c>
    </row>
    <row r="80" spans="1:7" x14ac:dyDescent="0.25">
      <c r="A80" t="s">
        <v>19</v>
      </c>
      <c r="B80" t="s">
        <v>255</v>
      </c>
      <c r="C80" t="s">
        <v>256</v>
      </c>
      <c r="D80" t="s">
        <v>257</v>
      </c>
      <c r="E80" t="s">
        <v>23</v>
      </c>
      <c r="F80" t="str">
        <f t="shared" si="0"/>
        <v>Обращения граждан МО Ногликский ГО</v>
      </c>
      <c r="G80" s="11" t="str">
        <f>HYPERLINK("https://sed.admsakhalin.ru/Docs/Citizen/_layouts/15/eos/edbtransfer.ashx?SiteId=84ddafa0031f409e9b1dd96f91351621&amp;WebId=b44a2e8f6bd940ffb8577ce52c7585e0&amp;ListId=fd8a59b5757749e6848a491ebc731a91&amp;ItemId=69482&amp;ItemGuid=743281192de64bb29d933ebbf5bae894&amp;Data=24","https://sed.admsakhalin.ru/Docs/Citizen/_layouts/15/eos/edbtransfer.ashx?SiteId=84ddafa0031f409e9b1dd96f91351621&amp;WebId=b44a2e8f6bd940ffb8577ce52c7585e0&amp;ListId=fd8a59b5757749e6848a491ebc731a91&amp;ItemId=69482&amp;ItemGuid=743281192de64bb29d933ebbf5bae894&amp;Data=24")</f>
        <v>https://sed.admsakhalin.ru/Docs/Citizen/_layouts/15/eos/edbtransfer.ashx?SiteId=84ddafa0031f409e9b1dd96f91351621&amp;WebId=b44a2e8f6bd940ffb8577ce52c7585e0&amp;ListId=fd8a59b5757749e6848a491ebc731a91&amp;ItemId=69482&amp;ItemGuid=743281192de64bb29d933ebbf5bae894&amp;Data=24</v>
      </c>
    </row>
    <row r="81" spans="1:7" x14ac:dyDescent="0.25">
      <c r="A81" t="s">
        <v>19</v>
      </c>
      <c r="B81" t="s">
        <v>20</v>
      </c>
      <c r="C81" t="s">
        <v>258</v>
      </c>
      <c r="D81" t="s">
        <v>176</v>
      </c>
      <c r="E81" t="s">
        <v>23</v>
      </c>
      <c r="F81" t="str">
        <f t="shared" si="0"/>
        <v>Обращения граждан МО Ногликский ГО</v>
      </c>
      <c r="G81" s="11" t="str">
        <f>HYPERLINK("https://sed.admsakhalin.ru/Docs/Citizen/_layouts/15/eos/edbtransfer.ashx?SiteId=84ddafa0031f409e9b1dd96f91351621&amp;WebId=b44a2e8f6bd940ffb8577ce52c7585e0&amp;ListId=fd8a59b5757749e6848a491ebc731a91&amp;ItemId=70112&amp;ItemGuid=bdc18b2e94c24e99a57f3f4b0fb9fa82&amp;Data=24","https://sed.admsakhalin.ru/Docs/Citizen/_layouts/15/eos/edbtransfer.ashx?SiteId=84ddafa0031f409e9b1dd96f91351621&amp;WebId=b44a2e8f6bd940ffb8577ce52c7585e0&amp;ListId=fd8a59b5757749e6848a491ebc731a91&amp;ItemId=70112&amp;ItemGuid=bdc18b2e94c24e99a57f3f4b0fb9fa82&amp;Data=24")</f>
        <v>https://sed.admsakhalin.ru/Docs/Citizen/_layouts/15/eos/edbtransfer.ashx?SiteId=84ddafa0031f409e9b1dd96f91351621&amp;WebId=b44a2e8f6bd940ffb8577ce52c7585e0&amp;ListId=fd8a59b5757749e6848a491ebc731a91&amp;ItemId=70112&amp;ItemGuid=bdc18b2e94c24e99a57f3f4b0fb9fa82&amp;Data=24</v>
      </c>
    </row>
    <row r="82" spans="1:7" x14ac:dyDescent="0.25">
      <c r="A82" t="s">
        <v>19</v>
      </c>
      <c r="B82" t="s">
        <v>248</v>
      </c>
      <c r="C82" t="s">
        <v>259</v>
      </c>
      <c r="D82" t="s">
        <v>100</v>
      </c>
      <c r="E82" t="s">
        <v>260</v>
      </c>
      <c r="F82" t="str">
        <f t="shared" si="0"/>
        <v>Обращения граждан МО Ногликский ГО</v>
      </c>
      <c r="G82" s="11" t="str">
        <f>HYPERLINK("https://sed.admsakhalin.ru/Docs/Citizen/_layouts/15/eos/edbtransfer.ashx?SiteId=84ddafa0031f409e9b1dd96f91351621&amp;WebId=b44a2e8f6bd940ffb8577ce52c7585e0&amp;ListId=fd8a59b5757749e6848a491ebc731a91&amp;ItemId=71505&amp;ItemGuid=548adee033664d90b06041ccccf9ea95&amp;Data=24","https://sed.admsakhalin.ru/Docs/Citizen/_layouts/15/eos/edbtransfer.ashx?SiteId=84ddafa0031f409e9b1dd96f91351621&amp;WebId=b44a2e8f6bd940ffb8577ce52c7585e0&amp;ListId=fd8a59b5757749e6848a491ebc731a91&amp;ItemId=71505&amp;ItemGuid=548adee033664d90b06041ccccf9ea95&amp;Data=24")</f>
        <v>https://sed.admsakhalin.ru/Docs/Citizen/_layouts/15/eos/edbtransfer.ashx?SiteId=84ddafa0031f409e9b1dd96f91351621&amp;WebId=b44a2e8f6bd940ffb8577ce52c7585e0&amp;ListId=fd8a59b5757749e6848a491ebc731a91&amp;ItemId=71505&amp;ItemGuid=548adee033664d90b06041ccccf9ea95&amp;Data=24</v>
      </c>
    </row>
    <row r="83" spans="1:7" x14ac:dyDescent="0.25">
      <c r="A83" t="s">
        <v>19</v>
      </c>
      <c r="B83" t="s">
        <v>54</v>
      </c>
      <c r="C83" t="s">
        <v>261</v>
      </c>
      <c r="D83" t="s">
        <v>108</v>
      </c>
      <c r="E83" t="s">
        <v>262</v>
      </c>
      <c r="F83" t="str">
        <f t="shared" si="0"/>
        <v>Обращения граждан МО Ногликский ГО</v>
      </c>
      <c r="G83" s="11" t="str">
        <f>HYPERLINK("https://sed.admsakhalin.ru/Docs/Citizen/_layouts/15/eos/edbtransfer.ashx?SiteId=84ddafa0031f409e9b1dd96f91351621&amp;WebId=b44a2e8f6bd940ffb8577ce52c7585e0&amp;ListId=fd8a59b5757749e6848a491ebc731a91&amp;ItemId=70737&amp;ItemGuid=6df637b4d1724fc588c14283f9e39c38&amp;Data=24","https://sed.admsakhalin.ru/Docs/Citizen/_layouts/15/eos/edbtransfer.ashx?SiteId=84ddafa0031f409e9b1dd96f91351621&amp;WebId=b44a2e8f6bd940ffb8577ce52c7585e0&amp;ListId=fd8a59b5757749e6848a491ebc731a91&amp;ItemId=70737&amp;ItemGuid=6df637b4d1724fc588c14283f9e39c38&amp;Data=24")</f>
        <v>https://sed.admsakhalin.ru/Docs/Citizen/_layouts/15/eos/edbtransfer.ashx?SiteId=84ddafa0031f409e9b1dd96f91351621&amp;WebId=b44a2e8f6bd940ffb8577ce52c7585e0&amp;ListId=fd8a59b5757749e6848a491ebc731a91&amp;ItemId=70737&amp;ItemGuid=6df637b4d1724fc588c14283f9e39c38&amp;Data=24</v>
      </c>
    </row>
    <row r="84" spans="1:7" x14ac:dyDescent="0.25">
      <c r="A84" t="s">
        <v>19</v>
      </c>
      <c r="B84" t="s">
        <v>263</v>
      </c>
      <c r="C84" t="s">
        <v>264</v>
      </c>
      <c r="D84" t="s">
        <v>244</v>
      </c>
      <c r="E84" t="s">
        <v>265</v>
      </c>
      <c r="F84" t="str">
        <f t="shared" si="0"/>
        <v>Обращения граждан МО Ногликский ГО</v>
      </c>
      <c r="G84" s="11" t="str">
        <f>HYPERLINK("https://sed.admsakhalin.ru/Docs/Citizen/_layouts/15/eos/edbtransfer.ashx?SiteId=84ddafa0031f409e9b1dd96f91351621&amp;WebId=b44a2e8f6bd940ffb8577ce52c7585e0&amp;ListId=fd8a59b5757749e6848a491ebc731a91&amp;ItemId=71072&amp;ItemGuid=c389953aebdd47629f1842b18087551f&amp;Data=24","https://sed.admsakhalin.ru/Docs/Citizen/_layouts/15/eos/edbtransfer.ashx?SiteId=84ddafa0031f409e9b1dd96f91351621&amp;WebId=b44a2e8f6bd940ffb8577ce52c7585e0&amp;ListId=fd8a59b5757749e6848a491ebc731a91&amp;ItemId=71072&amp;ItemGuid=c389953aebdd47629f1842b18087551f&amp;Data=24")</f>
        <v>https://sed.admsakhalin.ru/Docs/Citizen/_layouts/15/eos/edbtransfer.ashx?SiteId=84ddafa0031f409e9b1dd96f91351621&amp;WebId=b44a2e8f6bd940ffb8577ce52c7585e0&amp;ListId=fd8a59b5757749e6848a491ebc731a91&amp;ItemId=71072&amp;ItemGuid=c389953aebdd47629f1842b18087551f&amp;Data=24</v>
      </c>
    </row>
    <row r="85" spans="1:7" x14ac:dyDescent="0.25">
      <c r="A85" t="s">
        <v>19</v>
      </c>
      <c r="B85" t="s">
        <v>64</v>
      </c>
      <c r="C85" t="s">
        <v>266</v>
      </c>
      <c r="D85" t="s">
        <v>124</v>
      </c>
      <c r="E85" t="s">
        <v>267</v>
      </c>
      <c r="F85" t="str">
        <f t="shared" si="0"/>
        <v>Обращения граждан МО Ногликский ГО</v>
      </c>
      <c r="G85" s="11" t="str">
        <f>HYPERLINK("https://sed.admsakhalin.ru/Docs/Citizen/_layouts/15/eos/edbtransfer.ashx?SiteId=84ddafa0031f409e9b1dd96f91351621&amp;WebId=b44a2e8f6bd940ffb8577ce52c7585e0&amp;ListId=fd8a59b5757749e6848a491ebc731a91&amp;ItemId=66191&amp;ItemGuid=2a095b4e79ac407d85a842ef6ea26a1b&amp;Data=24","https://sed.admsakhalin.ru/Docs/Citizen/_layouts/15/eos/edbtransfer.ashx?SiteId=84ddafa0031f409e9b1dd96f91351621&amp;WebId=b44a2e8f6bd940ffb8577ce52c7585e0&amp;ListId=fd8a59b5757749e6848a491ebc731a91&amp;ItemId=66191&amp;ItemGuid=2a095b4e79ac407d85a842ef6ea26a1b&amp;Data=24")</f>
        <v>https://sed.admsakhalin.ru/Docs/Citizen/_layouts/15/eos/edbtransfer.ashx?SiteId=84ddafa0031f409e9b1dd96f91351621&amp;WebId=b44a2e8f6bd940ffb8577ce52c7585e0&amp;ListId=fd8a59b5757749e6848a491ebc731a91&amp;ItemId=66191&amp;ItemGuid=2a095b4e79ac407d85a842ef6ea26a1b&amp;Data=24</v>
      </c>
    </row>
    <row r="86" spans="1:7" x14ac:dyDescent="0.25">
      <c r="A86" t="s">
        <v>19</v>
      </c>
      <c r="B86" t="s">
        <v>146</v>
      </c>
      <c r="C86" t="s">
        <v>268</v>
      </c>
      <c r="D86" t="s">
        <v>269</v>
      </c>
      <c r="E86" t="s">
        <v>270</v>
      </c>
      <c r="F86" t="str">
        <f t="shared" si="0"/>
        <v>Обращения граждан МО Ногликский ГО</v>
      </c>
      <c r="G86" s="11" t="str">
        <f>HYPERLINK("https://sed.admsakhalin.ru/Docs/Citizen/_layouts/15/eos/edbtransfer.ashx?SiteId=84ddafa0031f409e9b1dd96f91351621&amp;WebId=b44a2e8f6bd940ffb8577ce52c7585e0&amp;ListId=fd8a59b5757749e6848a491ebc731a91&amp;ItemId=69169&amp;ItemGuid=12d9be29361d40f98578448829d5735e&amp;Data=24","https://sed.admsakhalin.ru/Docs/Citizen/_layouts/15/eos/edbtransfer.ashx?SiteId=84ddafa0031f409e9b1dd96f91351621&amp;WebId=b44a2e8f6bd940ffb8577ce52c7585e0&amp;ListId=fd8a59b5757749e6848a491ebc731a91&amp;ItemId=69169&amp;ItemGuid=12d9be29361d40f98578448829d5735e&amp;Data=24")</f>
        <v>https://sed.admsakhalin.ru/Docs/Citizen/_layouts/15/eos/edbtransfer.ashx?SiteId=84ddafa0031f409e9b1dd96f91351621&amp;WebId=b44a2e8f6bd940ffb8577ce52c7585e0&amp;ListId=fd8a59b5757749e6848a491ebc731a91&amp;ItemId=69169&amp;ItemGuid=12d9be29361d40f98578448829d5735e&amp;Data=24</v>
      </c>
    </row>
    <row r="87" spans="1:7" x14ac:dyDescent="0.25">
      <c r="A87" t="s">
        <v>19</v>
      </c>
      <c r="B87" t="s">
        <v>64</v>
      </c>
      <c r="C87" t="s">
        <v>271</v>
      </c>
      <c r="D87" t="s">
        <v>272</v>
      </c>
      <c r="E87" t="s">
        <v>273</v>
      </c>
      <c r="F87" t="str">
        <f t="shared" si="0"/>
        <v>Обращения граждан МО Ногликский ГО</v>
      </c>
      <c r="G87" s="11" t="str">
        <f>HYPERLINK("https://sed.admsakhalin.ru/Docs/Citizen/_layouts/15/eos/edbtransfer.ashx?SiteId=84ddafa0031f409e9b1dd96f91351621&amp;WebId=b44a2e8f6bd940ffb8577ce52c7585e0&amp;ListId=fd8a59b5757749e6848a491ebc731a91&amp;ItemId=69447&amp;ItemGuid=47815453fa034589bbf444a5298f2b32&amp;Data=24","https://sed.admsakhalin.ru/Docs/Citizen/_layouts/15/eos/edbtransfer.ashx?SiteId=84ddafa0031f409e9b1dd96f91351621&amp;WebId=b44a2e8f6bd940ffb8577ce52c7585e0&amp;ListId=fd8a59b5757749e6848a491ebc731a91&amp;ItemId=69447&amp;ItemGuid=47815453fa034589bbf444a5298f2b32&amp;Data=24")</f>
        <v>https://sed.admsakhalin.ru/Docs/Citizen/_layouts/15/eos/edbtransfer.ashx?SiteId=84ddafa0031f409e9b1dd96f91351621&amp;WebId=b44a2e8f6bd940ffb8577ce52c7585e0&amp;ListId=fd8a59b5757749e6848a491ebc731a91&amp;ItemId=69447&amp;ItemGuid=47815453fa034589bbf444a5298f2b32&amp;Data=24</v>
      </c>
    </row>
    <row r="88" spans="1:7" x14ac:dyDescent="0.25">
      <c r="A88" t="s">
        <v>19</v>
      </c>
      <c r="B88" t="s">
        <v>274</v>
      </c>
      <c r="C88" t="s">
        <v>275</v>
      </c>
      <c r="D88" t="s">
        <v>276</v>
      </c>
      <c r="E88" t="s">
        <v>277</v>
      </c>
      <c r="F88" t="str">
        <f t="shared" si="0"/>
        <v>Обращения граждан МО Ногликский ГО</v>
      </c>
      <c r="G88" s="11" t="str">
        <f>HYPERLINK("https://sed.admsakhalin.ru/Docs/Citizen/_layouts/15/eos/edbtransfer.ashx?SiteId=84ddafa0031f409e9b1dd96f91351621&amp;WebId=b44a2e8f6bd940ffb8577ce52c7585e0&amp;ListId=fd8a59b5757749e6848a491ebc731a91&amp;ItemId=72475&amp;ItemGuid=a2457f6eb7094474898c44fcf79a21a5&amp;Data=24","https://sed.admsakhalin.ru/Docs/Citizen/_layouts/15/eos/edbtransfer.ashx?SiteId=84ddafa0031f409e9b1dd96f91351621&amp;WebId=b44a2e8f6bd940ffb8577ce52c7585e0&amp;ListId=fd8a59b5757749e6848a491ebc731a91&amp;ItemId=72475&amp;ItemGuid=a2457f6eb7094474898c44fcf79a21a5&amp;Data=24")</f>
        <v>https://sed.admsakhalin.ru/Docs/Citizen/_layouts/15/eos/edbtransfer.ashx?SiteId=84ddafa0031f409e9b1dd96f91351621&amp;WebId=b44a2e8f6bd940ffb8577ce52c7585e0&amp;ListId=fd8a59b5757749e6848a491ebc731a91&amp;ItemId=72475&amp;ItemGuid=a2457f6eb7094474898c44fcf79a21a5&amp;Data=24</v>
      </c>
    </row>
    <row r="89" spans="1:7" x14ac:dyDescent="0.25">
      <c r="A89" t="s">
        <v>19</v>
      </c>
      <c r="B89" t="s">
        <v>95</v>
      </c>
      <c r="C89" t="s">
        <v>278</v>
      </c>
      <c r="D89" t="s">
        <v>26</v>
      </c>
      <c r="E89" t="s">
        <v>279</v>
      </c>
      <c r="F89" t="str">
        <f t="shared" si="0"/>
        <v>Обращения граждан МО Ногликский ГО</v>
      </c>
      <c r="G89" s="11" t="str">
        <f>HYPERLINK("https://sed.admsakhalin.ru/Docs/Citizen/_layouts/15/eos/edbtransfer.ashx?SiteId=84ddafa0031f409e9b1dd96f91351621&amp;WebId=b44a2e8f6bd940ffb8577ce52c7585e0&amp;ListId=fd8a59b5757749e6848a491ebc731a91&amp;ItemId=72395&amp;ItemGuid=0b8d2c0978744b2d9dd4463d66784975&amp;Data=24","https://sed.admsakhalin.ru/Docs/Citizen/_layouts/15/eos/edbtransfer.ashx?SiteId=84ddafa0031f409e9b1dd96f91351621&amp;WebId=b44a2e8f6bd940ffb8577ce52c7585e0&amp;ListId=fd8a59b5757749e6848a491ebc731a91&amp;ItemId=72395&amp;ItemGuid=0b8d2c0978744b2d9dd4463d66784975&amp;Data=24")</f>
        <v>https://sed.admsakhalin.ru/Docs/Citizen/_layouts/15/eos/edbtransfer.ashx?SiteId=84ddafa0031f409e9b1dd96f91351621&amp;WebId=b44a2e8f6bd940ffb8577ce52c7585e0&amp;ListId=fd8a59b5757749e6848a491ebc731a91&amp;ItemId=72395&amp;ItemGuid=0b8d2c0978744b2d9dd4463d66784975&amp;Data=24</v>
      </c>
    </row>
    <row r="90" spans="1:7" x14ac:dyDescent="0.25">
      <c r="A90" t="s">
        <v>19</v>
      </c>
      <c r="B90" t="s">
        <v>54</v>
      </c>
      <c r="C90" t="s">
        <v>280</v>
      </c>
      <c r="D90" t="s">
        <v>281</v>
      </c>
      <c r="E90" t="s">
        <v>57</v>
      </c>
      <c r="F90" t="str">
        <f t="shared" si="0"/>
        <v>Обращения граждан МО Ногликский ГО</v>
      </c>
      <c r="G90" s="11" t="str">
        <f>HYPERLINK("https://sed.admsakhalin.ru/Docs/Citizen/_layouts/15/eos/edbtransfer.ashx?SiteId=84ddafa0031f409e9b1dd96f91351621&amp;WebId=b44a2e8f6bd940ffb8577ce52c7585e0&amp;ListId=fd8a59b5757749e6848a491ebc731a91&amp;ItemId=69825&amp;ItemGuid=7cc50694cdc64bf49e5646dc177536b8&amp;Data=24","https://sed.admsakhalin.ru/Docs/Citizen/_layouts/15/eos/edbtransfer.ashx?SiteId=84ddafa0031f409e9b1dd96f91351621&amp;WebId=b44a2e8f6bd940ffb8577ce52c7585e0&amp;ListId=fd8a59b5757749e6848a491ebc731a91&amp;ItemId=69825&amp;ItemGuid=7cc50694cdc64bf49e5646dc177536b8&amp;Data=24")</f>
        <v>https://sed.admsakhalin.ru/Docs/Citizen/_layouts/15/eos/edbtransfer.ashx?SiteId=84ddafa0031f409e9b1dd96f91351621&amp;WebId=b44a2e8f6bd940ffb8577ce52c7585e0&amp;ListId=fd8a59b5757749e6848a491ebc731a91&amp;ItemId=69825&amp;ItemGuid=7cc50694cdc64bf49e5646dc177536b8&amp;Data=24</v>
      </c>
    </row>
    <row r="91" spans="1:7" x14ac:dyDescent="0.25">
      <c r="A91" t="s">
        <v>19</v>
      </c>
      <c r="B91" t="s">
        <v>42</v>
      </c>
      <c r="C91" t="s">
        <v>282</v>
      </c>
      <c r="D91" t="s">
        <v>283</v>
      </c>
      <c r="E91" t="s">
        <v>45</v>
      </c>
      <c r="F91" t="str">
        <f t="shared" si="0"/>
        <v>Обращения граждан МО Ногликский ГО</v>
      </c>
      <c r="G91" s="11" t="str">
        <f>HYPERLINK("https://sed.admsakhalin.ru/Docs/Citizen/_layouts/15/eos/edbtransfer.ashx?SiteId=84ddafa0031f409e9b1dd96f91351621&amp;WebId=b44a2e8f6bd940ffb8577ce52c7585e0&amp;ListId=fd8a59b5757749e6848a491ebc731a91&amp;ItemId=67459&amp;ItemGuid=a996c3016d5446cda2aa479415e50ea2&amp;Data=24","https://sed.admsakhalin.ru/Docs/Citizen/_layouts/15/eos/edbtransfer.ashx?SiteId=84ddafa0031f409e9b1dd96f91351621&amp;WebId=b44a2e8f6bd940ffb8577ce52c7585e0&amp;ListId=fd8a59b5757749e6848a491ebc731a91&amp;ItemId=67459&amp;ItemGuid=a996c3016d5446cda2aa479415e50ea2&amp;Data=24")</f>
        <v>https://sed.admsakhalin.ru/Docs/Citizen/_layouts/15/eos/edbtransfer.ashx?SiteId=84ddafa0031f409e9b1dd96f91351621&amp;WebId=b44a2e8f6bd940ffb8577ce52c7585e0&amp;ListId=fd8a59b5757749e6848a491ebc731a91&amp;ItemId=67459&amp;ItemGuid=a996c3016d5446cda2aa479415e50ea2&amp;Data=24</v>
      </c>
    </row>
    <row r="92" spans="1:7" x14ac:dyDescent="0.25">
      <c r="A92" t="s">
        <v>19</v>
      </c>
      <c r="B92" t="s">
        <v>146</v>
      </c>
      <c r="C92" t="s">
        <v>284</v>
      </c>
      <c r="D92" t="s">
        <v>285</v>
      </c>
      <c r="E92" t="s">
        <v>286</v>
      </c>
      <c r="F92" t="str">
        <f t="shared" si="0"/>
        <v>Обращения граждан МО Ногликский ГО</v>
      </c>
      <c r="G92" s="11" t="str">
        <f>HYPERLINK("https://sed.admsakhalin.ru/Docs/Citizen/_layouts/15/eos/edbtransfer.ashx?SiteId=84ddafa0031f409e9b1dd96f91351621&amp;WebId=b44a2e8f6bd940ffb8577ce52c7585e0&amp;ListId=fd8a59b5757749e6848a491ebc731a91&amp;ItemId=66118&amp;ItemGuid=bce787178f034f1d9f5d48bdaf1f89ef&amp;Data=24","https://sed.admsakhalin.ru/Docs/Citizen/_layouts/15/eos/edbtransfer.ashx?SiteId=84ddafa0031f409e9b1dd96f91351621&amp;WebId=b44a2e8f6bd940ffb8577ce52c7585e0&amp;ListId=fd8a59b5757749e6848a491ebc731a91&amp;ItemId=66118&amp;ItemGuid=bce787178f034f1d9f5d48bdaf1f89ef&amp;Data=24")</f>
        <v>https://sed.admsakhalin.ru/Docs/Citizen/_layouts/15/eos/edbtransfer.ashx?SiteId=84ddafa0031f409e9b1dd96f91351621&amp;WebId=b44a2e8f6bd940ffb8577ce52c7585e0&amp;ListId=fd8a59b5757749e6848a491ebc731a91&amp;ItemId=66118&amp;ItemGuid=bce787178f034f1d9f5d48bdaf1f89ef&amp;Data=24</v>
      </c>
    </row>
    <row r="93" spans="1:7" x14ac:dyDescent="0.25">
      <c r="A93" t="s">
        <v>19</v>
      </c>
      <c r="B93" t="s">
        <v>20</v>
      </c>
      <c r="C93" t="s">
        <v>287</v>
      </c>
      <c r="D93" t="s">
        <v>288</v>
      </c>
      <c r="E93" t="s">
        <v>289</v>
      </c>
      <c r="F93" t="str">
        <f t="shared" si="0"/>
        <v>Обращения граждан МО Ногликский ГО</v>
      </c>
      <c r="G93" s="11" t="str">
        <f>HYPERLINK("https://sed.admsakhalin.ru/Docs/Citizen/_layouts/15/eos/edbtransfer.ashx?SiteId=84ddafa0031f409e9b1dd96f91351621&amp;WebId=b44a2e8f6bd940ffb8577ce52c7585e0&amp;ListId=fd8a59b5757749e6848a491ebc731a91&amp;ItemId=71443&amp;ItemGuid=9d8b4c12a18d449db2094a7b355df679&amp;Data=24","https://sed.admsakhalin.ru/Docs/Citizen/_layouts/15/eos/edbtransfer.ashx?SiteId=84ddafa0031f409e9b1dd96f91351621&amp;WebId=b44a2e8f6bd940ffb8577ce52c7585e0&amp;ListId=fd8a59b5757749e6848a491ebc731a91&amp;ItemId=71443&amp;ItemGuid=9d8b4c12a18d449db2094a7b355df679&amp;Data=24")</f>
        <v>https://sed.admsakhalin.ru/Docs/Citizen/_layouts/15/eos/edbtransfer.ashx?SiteId=84ddafa0031f409e9b1dd96f91351621&amp;WebId=b44a2e8f6bd940ffb8577ce52c7585e0&amp;ListId=fd8a59b5757749e6848a491ebc731a91&amp;ItemId=71443&amp;ItemGuid=9d8b4c12a18d449db2094a7b355df679&amp;Data=24</v>
      </c>
    </row>
    <row r="94" spans="1:7" x14ac:dyDescent="0.25">
      <c r="A94" t="s">
        <v>19</v>
      </c>
      <c r="B94" t="s">
        <v>42</v>
      </c>
      <c r="C94" t="s">
        <v>290</v>
      </c>
      <c r="D94" t="s">
        <v>276</v>
      </c>
      <c r="E94" t="s">
        <v>291</v>
      </c>
      <c r="F94" t="str">
        <f t="shared" si="0"/>
        <v>Обращения граждан МО Ногликский ГО</v>
      </c>
      <c r="G94" s="11" t="str">
        <f>HYPERLINK("https://sed.admsakhalin.ru/Docs/Citizen/_layouts/15/eos/edbtransfer.ashx?SiteId=84ddafa0031f409e9b1dd96f91351621&amp;WebId=b44a2e8f6bd940ffb8577ce52c7585e0&amp;ListId=fd8a59b5757749e6848a491ebc731a91&amp;ItemId=72480&amp;ItemGuid=d879cb6ccc0c4bd89a534bd40a0fd8ed&amp;Data=24","https://sed.admsakhalin.ru/Docs/Citizen/_layouts/15/eos/edbtransfer.ashx?SiteId=84ddafa0031f409e9b1dd96f91351621&amp;WebId=b44a2e8f6bd940ffb8577ce52c7585e0&amp;ListId=fd8a59b5757749e6848a491ebc731a91&amp;ItemId=72480&amp;ItemGuid=d879cb6ccc0c4bd89a534bd40a0fd8ed&amp;Data=24")</f>
        <v>https://sed.admsakhalin.ru/Docs/Citizen/_layouts/15/eos/edbtransfer.ashx?SiteId=84ddafa0031f409e9b1dd96f91351621&amp;WebId=b44a2e8f6bd940ffb8577ce52c7585e0&amp;ListId=fd8a59b5757749e6848a491ebc731a91&amp;ItemId=72480&amp;ItemGuid=d879cb6ccc0c4bd89a534bd40a0fd8ed&amp;Data=24</v>
      </c>
    </row>
    <row r="95" spans="1:7" x14ac:dyDescent="0.25">
      <c r="A95" t="s">
        <v>19</v>
      </c>
      <c r="B95" t="s">
        <v>292</v>
      </c>
      <c r="C95" t="s">
        <v>293</v>
      </c>
      <c r="D95" t="s">
        <v>37</v>
      </c>
      <c r="E95" t="s">
        <v>294</v>
      </c>
      <c r="F95" t="str">
        <f t="shared" si="0"/>
        <v>Обращения граждан МО Ногликский ГО</v>
      </c>
      <c r="G95" s="11" t="str">
        <f>HYPERLINK("https://sed.admsakhalin.ru/Docs/Citizen/_layouts/15/eos/edbtransfer.ashx?SiteId=84ddafa0031f409e9b1dd96f91351621&amp;WebId=b44a2e8f6bd940ffb8577ce52c7585e0&amp;ListId=fd8a59b5757749e6848a491ebc731a91&amp;ItemId=72351&amp;ItemGuid=a7082b61d6b1455096c04d1dbbe56173&amp;Data=24","https://sed.admsakhalin.ru/Docs/Citizen/_layouts/15/eos/edbtransfer.ashx?SiteId=84ddafa0031f409e9b1dd96f91351621&amp;WebId=b44a2e8f6bd940ffb8577ce52c7585e0&amp;ListId=fd8a59b5757749e6848a491ebc731a91&amp;ItemId=72351&amp;ItemGuid=a7082b61d6b1455096c04d1dbbe56173&amp;Data=24")</f>
        <v>https://sed.admsakhalin.ru/Docs/Citizen/_layouts/15/eos/edbtransfer.ashx?SiteId=84ddafa0031f409e9b1dd96f91351621&amp;WebId=b44a2e8f6bd940ffb8577ce52c7585e0&amp;ListId=fd8a59b5757749e6848a491ebc731a91&amp;ItemId=72351&amp;ItemGuid=a7082b61d6b1455096c04d1dbbe56173&amp;Data=24</v>
      </c>
    </row>
    <row r="96" spans="1:7" x14ac:dyDescent="0.25">
      <c r="A96" t="s">
        <v>19</v>
      </c>
      <c r="B96" t="s">
        <v>295</v>
      </c>
      <c r="C96" t="s">
        <v>296</v>
      </c>
      <c r="D96" t="s">
        <v>167</v>
      </c>
      <c r="E96" t="s">
        <v>297</v>
      </c>
      <c r="F96" t="str">
        <f t="shared" si="0"/>
        <v>Обращения граждан МО Ногликский ГО</v>
      </c>
      <c r="G96" s="11" t="str">
        <f>HYPERLINK("https://sed.admsakhalin.ru/Docs/Citizen/_layouts/15/eos/edbtransfer.ashx?SiteId=84ddafa0031f409e9b1dd96f91351621&amp;WebId=b44a2e8f6bd940ffb8577ce52c7585e0&amp;ListId=fd8a59b5757749e6848a491ebc731a91&amp;ItemId=67071&amp;ItemGuid=d1f5cf71166d441f88074d3f888d5488&amp;Data=24","https://sed.admsakhalin.ru/Docs/Citizen/_layouts/15/eos/edbtransfer.ashx?SiteId=84ddafa0031f409e9b1dd96f91351621&amp;WebId=b44a2e8f6bd940ffb8577ce52c7585e0&amp;ListId=fd8a59b5757749e6848a491ebc731a91&amp;ItemId=67071&amp;ItemGuid=d1f5cf71166d441f88074d3f888d5488&amp;Data=24")</f>
        <v>https://sed.admsakhalin.ru/Docs/Citizen/_layouts/15/eos/edbtransfer.ashx?SiteId=84ddafa0031f409e9b1dd96f91351621&amp;WebId=b44a2e8f6bd940ffb8577ce52c7585e0&amp;ListId=fd8a59b5757749e6848a491ebc731a91&amp;ItemId=67071&amp;ItemGuid=d1f5cf71166d441f88074d3f888d5488&amp;Data=24</v>
      </c>
    </row>
    <row r="97" spans="1:7" x14ac:dyDescent="0.25">
      <c r="A97" t="s">
        <v>19</v>
      </c>
      <c r="B97" t="s">
        <v>298</v>
      </c>
      <c r="C97" t="s">
        <v>299</v>
      </c>
      <c r="D97" t="s">
        <v>167</v>
      </c>
      <c r="E97" t="s">
        <v>300</v>
      </c>
      <c r="F97" t="str">
        <f t="shared" si="0"/>
        <v>Обращения граждан МО Ногликский ГО</v>
      </c>
      <c r="G97" s="11" t="str">
        <f>HYPERLINK("https://sed.admsakhalin.ru/Docs/Citizen/_layouts/15/eos/edbtransfer.ashx?SiteId=84ddafa0031f409e9b1dd96f91351621&amp;WebId=b44a2e8f6bd940ffb8577ce52c7585e0&amp;ListId=fd8a59b5757749e6848a491ebc731a91&amp;ItemId=67065&amp;ItemGuid=328e8e7d985e404a90cb4e4cdf81b9b3&amp;Data=24","https://sed.admsakhalin.ru/Docs/Citizen/_layouts/15/eos/edbtransfer.ashx?SiteId=84ddafa0031f409e9b1dd96f91351621&amp;WebId=b44a2e8f6bd940ffb8577ce52c7585e0&amp;ListId=fd8a59b5757749e6848a491ebc731a91&amp;ItemId=67065&amp;ItemGuid=328e8e7d985e404a90cb4e4cdf81b9b3&amp;Data=24")</f>
        <v>https://sed.admsakhalin.ru/Docs/Citizen/_layouts/15/eos/edbtransfer.ashx?SiteId=84ddafa0031f409e9b1dd96f91351621&amp;WebId=b44a2e8f6bd940ffb8577ce52c7585e0&amp;ListId=fd8a59b5757749e6848a491ebc731a91&amp;ItemId=67065&amp;ItemGuid=328e8e7d985e404a90cb4e4cdf81b9b3&amp;Data=24</v>
      </c>
    </row>
    <row r="98" spans="1:7" x14ac:dyDescent="0.25">
      <c r="A98" t="s">
        <v>19</v>
      </c>
      <c r="B98" t="s">
        <v>301</v>
      </c>
      <c r="C98" t="s">
        <v>302</v>
      </c>
      <c r="D98" t="s">
        <v>303</v>
      </c>
      <c r="E98" t="s">
        <v>304</v>
      </c>
      <c r="F98" t="str">
        <f t="shared" si="0"/>
        <v>Обращения граждан МО Ногликский ГО</v>
      </c>
      <c r="G98" s="11" t="str">
        <f>HYPERLINK("https://sed.admsakhalin.ru/Docs/Citizen/_layouts/15/eos/edbtransfer.ashx?SiteId=84ddafa0031f409e9b1dd96f91351621&amp;WebId=b44a2e8f6bd940ffb8577ce52c7585e0&amp;ListId=fd8a59b5757749e6848a491ebc731a91&amp;ItemId=72006&amp;ItemGuid=1156f39a5a5a45649d9d4fdec41e6ced&amp;Data=24","https://sed.admsakhalin.ru/Docs/Citizen/_layouts/15/eos/edbtransfer.ashx?SiteId=84ddafa0031f409e9b1dd96f91351621&amp;WebId=b44a2e8f6bd940ffb8577ce52c7585e0&amp;ListId=fd8a59b5757749e6848a491ebc731a91&amp;ItemId=72006&amp;ItemGuid=1156f39a5a5a45649d9d4fdec41e6ced&amp;Data=24")</f>
        <v>https://sed.admsakhalin.ru/Docs/Citizen/_layouts/15/eos/edbtransfer.ashx?SiteId=84ddafa0031f409e9b1dd96f91351621&amp;WebId=b44a2e8f6bd940ffb8577ce52c7585e0&amp;ListId=fd8a59b5757749e6848a491ebc731a91&amp;ItemId=72006&amp;ItemGuid=1156f39a5a5a45649d9d4fdec41e6ced&amp;Data=24</v>
      </c>
    </row>
    <row r="99" spans="1:7" x14ac:dyDescent="0.25">
      <c r="A99" t="s">
        <v>19</v>
      </c>
      <c r="B99" t="s">
        <v>42</v>
      </c>
      <c r="C99" t="s">
        <v>305</v>
      </c>
      <c r="D99" t="s">
        <v>59</v>
      </c>
      <c r="E99" t="s">
        <v>306</v>
      </c>
      <c r="F99" t="str">
        <f t="shared" si="0"/>
        <v>Обращения граждан МО Ногликский ГО</v>
      </c>
      <c r="G99" s="11" t="str">
        <f>HYPERLINK("https://sed.admsakhalin.ru/Docs/Citizen/_layouts/15/eos/edbtransfer.ashx?SiteId=84ddafa0031f409e9b1dd96f91351621&amp;WebId=b44a2e8f6bd940ffb8577ce52c7585e0&amp;ListId=fd8a59b5757749e6848a491ebc731a91&amp;ItemId=64323&amp;ItemGuid=d0574bbb2f064b9fb9d5504b57785e4e&amp;Data=24","https://sed.admsakhalin.ru/Docs/Citizen/_layouts/15/eos/edbtransfer.ashx?SiteId=84ddafa0031f409e9b1dd96f91351621&amp;WebId=b44a2e8f6bd940ffb8577ce52c7585e0&amp;ListId=fd8a59b5757749e6848a491ebc731a91&amp;ItemId=64323&amp;ItemGuid=d0574bbb2f064b9fb9d5504b57785e4e&amp;Data=24")</f>
        <v>https://sed.admsakhalin.ru/Docs/Citizen/_layouts/15/eos/edbtransfer.ashx?SiteId=84ddafa0031f409e9b1dd96f91351621&amp;WebId=b44a2e8f6bd940ffb8577ce52c7585e0&amp;ListId=fd8a59b5757749e6848a491ebc731a91&amp;ItemId=64323&amp;ItemGuid=d0574bbb2f064b9fb9d5504b57785e4e&amp;Data=24</v>
      </c>
    </row>
    <row r="100" spans="1:7" x14ac:dyDescent="0.25">
      <c r="A100" t="s">
        <v>19</v>
      </c>
      <c r="B100" t="s">
        <v>64</v>
      </c>
      <c r="C100" t="s">
        <v>307</v>
      </c>
      <c r="D100" t="s">
        <v>308</v>
      </c>
      <c r="E100" t="s">
        <v>309</v>
      </c>
      <c r="F100" t="str">
        <f t="shared" si="0"/>
        <v>Обращения граждан МО Ногликский ГО</v>
      </c>
      <c r="G100" s="11" t="str">
        <f>HYPERLINK("https://sed.admsakhalin.ru/Docs/Citizen/_layouts/15/eos/edbtransfer.ashx?SiteId=84ddafa0031f409e9b1dd96f91351621&amp;WebId=b44a2e8f6bd940ffb8577ce52c7585e0&amp;ListId=fd8a59b5757749e6848a491ebc731a91&amp;ItemId=72238&amp;ItemGuid=9db8bfd4b12643d0ade7504ebcf45efa&amp;Data=24","https://sed.admsakhalin.ru/Docs/Citizen/_layouts/15/eos/edbtransfer.ashx?SiteId=84ddafa0031f409e9b1dd96f91351621&amp;WebId=b44a2e8f6bd940ffb8577ce52c7585e0&amp;ListId=fd8a59b5757749e6848a491ebc731a91&amp;ItemId=72238&amp;ItemGuid=9db8bfd4b12643d0ade7504ebcf45efa&amp;Data=24")</f>
        <v>https://sed.admsakhalin.ru/Docs/Citizen/_layouts/15/eos/edbtransfer.ashx?SiteId=84ddafa0031f409e9b1dd96f91351621&amp;WebId=b44a2e8f6bd940ffb8577ce52c7585e0&amp;ListId=fd8a59b5757749e6848a491ebc731a91&amp;ItemId=72238&amp;ItemGuid=9db8bfd4b12643d0ade7504ebcf45efa&amp;Data=24</v>
      </c>
    </row>
    <row r="101" spans="1:7" x14ac:dyDescent="0.25">
      <c r="A101" t="s">
        <v>19</v>
      </c>
      <c r="B101" t="s">
        <v>95</v>
      </c>
      <c r="C101" t="s">
        <v>310</v>
      </c>
      <c r="D101" t="s">
        <v>228</v>
      </c>
      <c r="E101" t="s">
        <v>311</v>
      </c>
      <c r="F101" t="str">
        <f t="shared" si="0"/>
        <v>Обращения граждан МО Ногликский ГО</v>
      </c>
      <c r="G101" s="11" t="str">
        <f>HYPERLINK("https://sed.admsakhalin.ru/Docs/Citizen/_layouts/15/eos/edbtransfer.ashx?SiteId=84ddafa0031f409e9b1dd96f91351621&amp;WebId=b44a2e8f6bd940ffb8577ce52c7585e0&amp;ListId=fd8a59b5757749e6848a491ebc731a91&amp;ItemId=69713&amp;ItemGuid=8e24dcbda2854a52a4ba50b826eccc26&amp;Data=24","https://sed.admsakhalin.ru/Docs/Citizen/_layouts/15/eos/edbtransfer.ashx?SiteId=84ddafa0031f409e9b1dd96f91351621&amp;WebId=b44a2e8f6bd940ffb8577ce52c7585e0&amp;ListId=fd8a59b5757749e6848a491ebc731a91&amp;ItemId=69713&amp;ItemGuid=8e24dcbda2854a52a4ba50b826eccc26&amp;Data=24")</f>
        <v>https://sed.admsakhalin.ru/Docs/Citizen/_layouts/15/eos/edbtransfer.ashx?SiteId=84ddafa0031f409e9b1dd96f91351621&amp;WebId=b44a2e8f6bd940ffb8577ce52c7585e0&amp;ListId=fd8a59b5757749e6848a491ebc731a91&amp;ItemId=69713&amp;ItemGuid=8e24dcbda2854a52a4ba50b826eccc26&amp;Data=24</v>
      </c>
    </row>
    <row r="102" spans="1:7" x14ac:dyDescent="0.25">
      <c r="A102" t="s">
        <v>19</v>
      </c>
      <c r="B102" t="s">
        <v>42</v>
      </c>
      <c r="C102" t="s">
        <v>312</v>
      </c>
      <c r="D102" t="s">
        <v>313</v>
      </c>
      <c r="E102" t="s">
        <v>314</v>
      </c>
      <c r="F102" t="str">
        <f t="shared" si="0"/>
        <v>Обращения граждан МО Ногликский ГО</v>
      </c>
      <c r="G102" s="11" t="str">
        <f>HYPERLINK("https://sed.admsakhalin.ru/Docs/Citizen/_layouts/15/eos/edbtransfer.ashx?SiteId=84ddafa0031f409e9b1dd96f91351621&amp;WebId=b44a2e8f6bd940ffb8577ce52c7585e0&amp;ListId=fd8a59b5757749e6848a491ebc731a91&amp;ItemId=71859&amp;ItemGuid=92b3f42b7d0c44c19d8351afccd8c22e&amp;Data=24","https://sed.admsakhalin.ru/Docs/Citizen/_layouts/15/eos/edbtransfer.ashx?SiteId=84ddafa0031f409e9b1dd96f91351621&amp;WebId=b44a2e8f6bd940ffb8577ce52c7585e0&amp;ListId=fd8a59b5757749e6848a491ebc731a91&amp;ItemId=71859&amp;ItemGuid=92b3f42b7d0c44c19d8351afccd8c22e&amp;Data=24")</f>
        <v>https://sed.admsakhalin.ru/Docs/Citizen/_layouts/15/eos/edbtransfer.ashx?SiteId=84ddafa0031f409e9b1dd96f91351621&amp;WebId=b44a2e8f6bd940ffb8577ce52c7585e0&amp;ListId=fd8a59b5757749e6848a491ebc731a91&amp;ItemId=71859&amp;ItemGuid=92b3f42b7d0c44c19d8351afccd8c22e&amp;Data=24</v>
      </c>
    </row>
    <row r="103" spans="1:7" x14ac:dyDescent="0.25">
      <c r="A103" t="s">
        <v>19</v>
      </c>
      <c r="B103" t="s">
        <v>315</v>
      </c>
      <c r="C103" t="s">
        <v>316</v>
      </c>
      <c r="D103" t="s">
        <v>115</v>
      </c>
      <c r="E103" t="s">
        <v>317</v>
      </c>
      <c r="F103" t="str">
        <f t="shared" si="0"/>
        <v>Обращения граждан МО Ногликский ГО</v>
      </c>
      <c r="G103" s="11" t="str">
        <f>HYPERLINK("https://sed.admsakhalin.ru/Docs/Citizen/_layouts/15/eos/edbtransfer.ashx?SiteId=84ddafa0031f409e9b1dd96f91351621&amp;WebId=b44a2e8f6bd940ffb8577ce52c7585e0&amp;ListId=fd8a59b5757749e6848a491ebc731a91&amp;ItemId=70569&amp;ItemGuid=01f2a32620be4c93b73b51f6024acf40&amp;Data=24","https://sed.admsakhalin.ru/Docs/Citizen/_layouts/15/eos/edbtransfer.ashx?SiteId=84ddafa0031f409e9b1dd96f91351621&amp;WebId=b44a2e8f6bd940ffb8577ce52c7585e0&amp;ListId=fd8a59b5757749e6848a491ebc731a91&amp;ItemId=70569&amp;ItemGuid=01f2a32620be4c93b73b51f6024acf40&amp;Data=24")</f>
        <v>https://sed.admsakhalin.ru/Docs/Citizen/_layouts/15/eos/edbtransfer.ashx?SiteId=84ddafa0031f409e9b1dd96f91351621&amp;WebId=b44a2e8f6bd940ffb8577ce52c7585e0&amp;ListId=fd8a59b5757749e6848a491ebc731a91&amp;ItemId=70569&amp;ItemGuid=01f2a32620be4c93b73b51f6024acf40&amp;Data=24</v>
      </c>
    </row>
    <row r="104" spans="1:7" x14ac:dyDescent="0.25">
      <c r="A104" t="s">
        <v>19</v>
      </c>
      <c r="B104" t="s">
        <v>79</v>
      </c>
      <c r="C104" t="s">
        <v>318</v>
      </c>
      <c r="D104" t="s">
        <v>158</v>
      </c>
      <c r="E104" t="s">
        <v>319</v>
      </c>
      <c r="F104" t="str">
        <f t="shared" si="0"/>
        <v>Обращения граждан МО Ногликский ГО</v>
      </c>
      <c r="G104" s="11" t="str">
        <f>HYPERLINK("https://sed.admsakhalin.ru/Docs/Citizen/_layouts/15/eos/edbtransfer.ashx?SiteId=84ddafa0031f409e9b1dd96f91351621&amp;WebId=b44a2e8f6bd940ffb8577ce52c7585e0&amp;ListId=fd8a59b5757749e6848a491ebc731a91&amp;ItemId=69577&amp;ItemGuid=d1bf4c51fbad4f0f82f05205e37e9663&amp;Data=24","https://sed.admsakhalin.ru/Docs/Citizen/_layouts/15/eos/edbtransfer.ashx?SiteId=84ddafa0031f409e9b1dd96f91351621&amp;WebId=b44a2e8f6bd940ffb8577ce52c7585e0&amp;ListId=fd8a59b5757749e6848a491ebc731a91&amp;ItemId=69577&amp;ItemGuid=d1bf4c51fbad4f0f82f05205e37e9663&amp;Data=24")</f>
        <v>https://sed.admsakhalin.ru/Docs/Citizen/_layouts/15/eos/edbtransfer.ashx?SiteId=84ddafa0031f409e9b1dd96f91351621&amp;WebId=b44a2e8f6bd940ffb8577ce52c7585e0&amp;ListId=fd8a59b5757749e6848a491ebc731a91&amp;ItemId=69577&amp;ItemGuid=d1bf4c51fbad4f0f82f05205e37e9663&amp;Data=24</v>
      </c>
    </row>
    <row r="105" spans="1:7" x14ac:dyDescent="0.25">
      <c r="A105" t="s">
        <v>19</v>
      </c>
      <c r="B105" t="s">
        <v>20</v>
      </c>
      <c r="C105" t="s">
        <v>320</v>
      </c>
      <c r="D105" t="s">
        <v>167</v>
      </c>
      <c r="E105" t="s">
        <v>23</v>
      </c>
      <c r="F105" t="str">
        <f t="shared" si="0"/>
        <v>Обращения граждан МО Ногликский ГО</v>
      </c>
      <c r="G105" s="11" t="str">
        <f>HYPERLINK("https://sed.admsakhalin.ru/Docs/Citizen/_layouts/15/eos/edbtransfer.ashx?SiteId=84ddafa0031f409e9b1dd96f91351621&amp;WebId=b44a2e8f6bd940ffb8577ce52c7585e0&amp;ListId=fd8a59b5757749e6848a491ebc731a91&amp;ItemId=67070&amp;ItemGuid=b1c067e1ccc04c418fee52b899799476&amp;Data=24","https://sed.admsakhalin.ru/Docs/Citizen/_layouts/15/eos/edbtransfer.ashx?SiteId=84ddafa0031f409e9b1dd96f91351621&amp;WebId=b44a2e8f6bd940ffb8577ce52c7585e0&amp;ListId=fd8a59b5757749e6848a491ebc731a91&amp;ItemId=67070&amp;ItemGuid=b1c067e1ccc04c418fee52b899799476&amp;Data=24")</f>
        <v>https://sed.admsakhalin.ru/Docs/Citizen/_layouts/15/eos/edbtransfer.ashx?SiteId=84ddafa0031f409e9b1dd96f91351621&amp;WebId=b44a2e8f6bd940ffb8577ce52c7585e0&amp;ListId=fd8a59b5757749e6848a491ebc731a91&amp;ItemId=67070&amp;ItemGuid=b1c067e1ccc04c418fee52b899799476&amp;Data=24</v>
      </c>
    </row>
    <row r="106" spans="1:7" x14ac:dyDescent="0.25">
      <c r="A106" t="s">
        <v>19</v>
      </c>
      <c r="B106" t="s">
        <v>54</v>
      </c>
      <c r="C106" t="s">
        <v>321</v>
      </c>
      <c r="D106" t="s">
        <v>322</v>
      </c>
      <c r="E106" t="s">
        <v>323</v>
      </c>
      <c r="F106" t="str">
        <f t="shared" si="0"/>
        <v>Обращения граждан МО Ногликский ГО</v>
      </c>
      <c r="G106" s="11" t="str">
        <f>HYPERLINK("https://sed.admsakhalin.ru/Docs/Citizen/_layouts/15/eos/edbtransfer.ashx?SiteId=84ddafa0031f409e9b1dd96f91351621&amp;WebId=b44a2e8f6bd940ffb8577ce52c7585e0&amp;ListId=fd8a59b5757749e6848a491ebc731a91&amp;ItemId=67163&amp;ItemGuid=ad9f2ec981ca4e069f2552f9667d401d&amp;Data=24","https://sed.admsakhalin.ru/Docs/Citizen/_layouts/15/eos/edbtransfer.ashx?SiteId=84ddafa0031f409e9b1dd96f91351621&amp;WebId=b44a2e8f6bd940ffb8577ce52c7585e0&amp;ListId=fd8a59b5757749e6848a491ebc731a91&amp;ItemId=67163&amp;ItemGuid=ad9f2ec981ca4e069f2552f9667d401d&amp;Data=24")</f>
        <v>https://sed.admsakhalin.ru/Docs/Citizen/_layouts/15/eos/edbtransfer.ashx?SiteId=84ddafa0031f409e9b1dd96f91351621&amp;WebId=b44a2e8f6bd940ffb8577ce52c7585e0&amp;ListId=fd8a59b5757749e6848a491ebc731a91&amp;ItemId=67163&amp;ItemGuid=ad9f2ec981ca4e069f2552f9667d401d&amp;Data=24</v>
      </c>
    </row>
    <row r="107" spans="1:7" x14ac:dyDescent="0.25">
      <c r="A107" t="s">
        <v>19</v>
      </c>
      <c r="B107" t="s">
        <v>91</v>
      </c>
      <c r="C107" t="s">
        <v>324</v>
      </c>
      <c r="D107" t="s">
        <v>325</v>
      </c>
      <c r="E107" t="s">
        <v>326</v>
      </c>
      <c r="F107" t="str">
        <f t="shared" si="0"/>
        <v>Обращения граждан МО Ногликский ГО</v>
      </c>
      <c r="G107" s="11" t="str">
        <f>HYPERLINK("https://sed.admsakhalin.ru/Docs/Citizen/_layouts/15/eos/edbtransfer.ashx?SiteId=84ddafa0031f409e9b1dd96f91351621&amp;WebId=b44a2e8f6bd940ffb8577ce52c7585e0&amp;ListId=fd8a59b5757749e6848a491ebc731a91&amp;ItemId=71275&amp;ItemGuid=e527dcd07f5b460fab70532674b54f72&amp;Data=24","https://sed.admsakhalin.ru/Docs/Citizen/_layouts/15/eos/edbtransfer.ashx?SiteId=84ddafa0031f409e9b1dd96f91351621&amp;WebId=b44a2e8f6bd940ffb8577ce52c7585e0&amp;ListId=fd8a59b5757749e6848a491ebc731a91&amp;ItemId=71275&amp;ItemGuid=e527dcd07f5b460fab70532674b54f72&amp;Data=24")</f>
        <v>https://sed.admsakhalin.ru/Docs/Citizen/_layouts/15/eos/edbtransfer.ashx?SiteId=84ddafa0031f409e9b1dd96f91351621&amp;WebId=b44a2e8f6bd940ffb8577ce52c7585e0&amp;ListId=fd8a59b5757749e6848a491ebc731a91&amp;ItemId=71275&amp;ItemGuid=e527dcd07f5b460fab70532674b54f72&amp;Data=24</v>
      </c>
    </row>
    <row r="108" spans="1:7" x14ac:dyDescent="0.25">
      <c r="A108" t="s">
        <v>19</v>
      </c>
      <c r="B108" t="s">
        <v>64</v>
      </c>
      <c r="C108" t="s">
        <v>327</v>
      </c>
      <c r="D108" t="s">
        <v>283</v>
      </c>
      <c r="E108" t="s">
        <v>328</v>
      </c>
      <c r="F108" t="str">
        <f t="shared" si="0"/>
        <v>Обращения граждан МО Ногликский ГО</v>
      </c>
      <c r="G108" s="11" t="str">
        <f>HYPERLINK("https://sed.admsakhalin.ru/Docs/Citizen/_layouts/15/eos/edbtransfer.ashx?SiteId=84ddafa0031f409e9b1dd96f91351621&amp;WebId=b44a2e8f6bd940ffb8577ce52c7585e0&amp;ListId=fd8a59b5757749e6848a491ebc731a91&amp;ItemId=67501&amp;ItemGuid=d3f68fe5a050468694e1539535dca66e&amp;Data=24","https://sed.admsakhalin.ru/Docs/Citizen/_layouts/15/eos/edbtransfer.ashx?SiteId=84ddafa0031f409e9b1dd96f91351621&amp;WebId=b44a2e8f6bd940ffb8577ce52c7585e0&amp;ListId=fd8a59b5757749e6848a491ebc731a91&amp;ItemId=67501&amp;ItemGuid=d3f68fe5a050468694e1539535dca66e&amp;Data=24")</f>
        <v>https://sed.admsakhalin.ru/Docs/Citizen/_layouts/15/eos/edbtransfer.ashx?SiteId=84ddafa0031f409e9b1dd96f91351621&amp;WebId=b44a2e8f6bd940ffb8577ce52c7585e0&amp;ListId=fd8a59b5757749e6848a491ebc731a91&amp;ItemId=67501&amp;ItemGuid=d3f68fe5a050468694e1539535dca66e&amp;Data=24</v>
      </c>
    </row>
    <row r="109" spans="1:7" x14ac:dyDescent="0.25">
      <c r="A109" t="s">
        <v>19</v>
      </c>
      <c r="B109" t="s">
        <v>301</v>
      </c>
      <c r="C109" t="s">
        <v>329</v>
      </c>
      <c r="D109" t="s">
        <v>330</v>
      </c>
      <c r="E109" t="s">
        <v>331</v>
      </c>
      <c r="F109" t="str">
        <f t="shared" si="0"/>
        <v>Обращения граждан МО Ногликский ГО</v>
      </c>
      <c r="G109" s="11" t="str">
        <f>HYPERLINK("https://sed.admsakhalin.ru/Docs/Citizen/_layouts/15/eos/edbtransfer.ashx?SiteId=84ddafa0031f409e9b1dd96f91351621&amp;WebId=b44a2e8f6bd940ffb8577ce52c7585e0&amp;ListId=fd8a59b5757749e6848a491ebc731a91&amp;ItemId=67363&amp;ItemGuid=8789e96b54b549f9b27853c003ce72b5&amp;Data=24","https://sed.admsakhalin.ru/Docs/Citizen/_layouts/15/eos/edbtransfer.ashx?SiteId=84ddafa0031f409e9b1dd96f91351621&amp;WebId=b44a2e8f6bd940ffb8577ce52c7585e0&amp;ListId=fd8a59b5757749e6848a491ebc731a91&amp;ItemId=67363&amp;ItemGuid=8789e96b54b549f9b27853c003ce72b5&amp;Data=24")</f>
        <v>https://sed.admsakhalin.ru/Docs/Citizen/_layouts/15/eos/edbtransfer.ashx?SiteId=84ddafa0031f409e9b1dd96f91351621&amp;WebId=b44a2e8f6bd940ffb8577ce52c7585e0&amp;ListId=fd8a59b5757749e6848a491ebc731a91&amp;ItemId=67363&amp;ItemGuid=8789e96b54b549f9b27853c003ce72b5&amp;Data=24</v>
      </c>
    </row>
    <row r="110" spans="1:7" x14ac:dyDescent="0.25">
      <c r="A110" t="s">
        <v>19</v>
      </c>
      <c r="B110" t="s">
        <v>20</v>
      </c>
      <c r="C110" t="s">
        <v>332</v>
      </c>
      <c r="D110" t="s">
        <v>108</v>
      </c>
      <c r="E110" t="s">
        <v>23</v>
      </c>
      <c r="F110" t="str">
        <f t="shared" si="0"/>
        <v>Обращения граждан МО Ногликский ГО</v>
      </c>
      <c r="G110" s="11" t="str">
        <f>HYPERLINK("https://sed.admsakhalin.ru/Docs/Citizen/_layouts/15/eos/edbtransfer.ashx?SiteId=84ddafa0031f409e9b1dd96f91351621&amp;WebId=b44a2e8f6bd940ffb8577ce52c7585e0&amp;ListId=fd8a59b5757749e6848a491ebc731a91&amp;ItemId=70738&amp;ItemGuid=aa783ef4a62a4c34bbd6540748f902ae&amp;Data=24","https://sed.admsakhalin.ru/Docs/Citizen/_layouts/15/eos/edbtransfer.ashx?SiteId=84ddafa0031f409e9b1dd96f91351621&amp;WebId=b44a2e8f6bd940ffb8577ce52c7585e0&amp;ListId=fd8a59b5757749e6848a491ebc731a91&amp;ItemId=70738&amp;ItemGuid=aa783ef4a62a4c34bbd6540748f902ae&amp;Data=24")</f>
        <v>https://sed.admsakhalin.ru/Docs/Citizen/_layouts/15/eos/edbtransfer.ashx?SiteId=84ddafa0031f409e9b1dd96f91351621&amp;WebId=b44a2e8f6bd940ffb8577ce52c7585e0&amp;ListId=fd8a59b5757749e6848a491ebc731a91&amp;ItemId=70738&amp;ItemGuid=aa783ef4a62a4c34bbd6540748f902ae&amp;Data=24</v>
      </c>
    </row>
    <row r="111" spans="1:7" x14ac:dyDescent="0.25">
      <c r="A111" t="s">
        <v>19</v>
      </c>
      <c r="B111" t="s">
        <v>64</v>
      </c>
      <c r="C111" t="s">
        <v>333</v>
      </c>
      <c r="D111" t="s">
        <v>192</v>
      </c>
      <c r="E111" t="s">
        <v>334</v>
      </c>
      <c r="F111" t="str">
        <f t="shared" si="0"/>
        <v>Обращения граждан МО Ногликский ГО</v>
      </c>
      <c r="G111" s="11" t="str">
        <f>HYPERLINK("https://sed.admsakhalin.ru/Docs/Citizen/_layouts/15/eos/edbtransfer.ashx?SiteId=84ddafa0031f409e9b1dd96f91351621&amp;WebId=b44a2e8f6bd940ffb8577ce52c7585e0&amp;ListId=fd8a59b5757749e6848a491ebc731a91&amp;ItemId=64588&amp;ItemGuid=5da4b4179c4744e38199542833b03211&amp;Data=24","https://sed.admsakhalin.ru/Docs/Citizen/_layouts/15/eos/edbtransfer.ashx?SiteId=84ddafa0031f409e9b1dd96f91351621&amp;WebId=b44a2e8f6bd940ffb8577ce52c7585e0&amp;ListId=fd8a59b5757749e6848a491ebc731a91&amp;ItemId=64588&amp;ItemGuid=5da4b4179c4744e38199542833b03211&amp;Data=24")</f>
        <v>https://sed.admsakhalin.ru/Docs/Citizen/_layouts/15/eos/edbtransfer.ashx?SiteId=84ddafa0031f409e9b1dd96f91351621&amp;WebId=b44a2e8f6bd940ffb8577ce52c7585e0&amp;ListId=fd8a59b5757749e6848a491ebc731a91&amp;ItemId=64588&amp;ItemGuid=5da4b4179c4744e38199542833b03211&amp;Data=24</v>
      </c>
    </row>
    <row r="112" spans="1:7" x14ac:dyDescent="0.25">
      <c r="A112" t="s">
        <v>19</v>
      </c>
      <c r="B112" t="s">
        <v>335</v>
      </c>
      <c r="C112" t="s">
        <v>336</v>
      </c>
      <c r="D112" t="s">
        <v>130</v>
      </c>
      <c r="E112" t="s">
        <v>337</v>
      </c>
      <c r="F112" t="str">
        <f t="shared" si="0"/>
        <v>Обращения граждан МО Ногликский ГО</v>
      </c>
      <c r="G112" s="11" t="str">
        <f>HYPERLINK("https://sed.admsakhalin.ru/Docs/Citizen/_layouts/15/eos/edbtransfer.ashx?SiteId=84ddafa0031f409e9b1dd96f91351621&amp;WebId=b44a2e8f6bd940ffb8577ce52c7585e0&amp;ListId=fd8a59b5757749e6848a491ebc731a91&amp;ItemId=65503&amp;ItemGuid=498d4a9ce7ce42cda9f954fe9560e47e&amp;Data=24","https://sed.admsakhalin.ru/Docs/Citizen/_layouts/15/eos/edbtransfer.ashx?SiteId=84ddafa0031f409e9b1dd96f91351621&amp;WebId=b44a2e8f6bd940ffb8577ce52c7585e0&amp;ListId=fd8a59b5757749e6848a491ebc731a91&amp;ItemId=65503&amp;ItemGuid=498d4a9ce7ce42cda9f954fe9560e47e&amp;Data=24")</f>
        <v>https://sed.admsakhalin.ru/Docs/Citizen/_layouts/15/eos/edbtransfer.ashx?SiteId=84ddafa0031f409e9b1dd96f91351621&amp;WebId=b44a2e8f6bd940ffb8577ce52c7585e0&amp;ListId=fd8a59b5757749e6848a491ebc731a91&amp;ItemId=65503&amp;ItemGuid=498d4a9ce7ce42cda9f954fe9560e47e&amp;Data=24</v>
      </c>
    </row>
    <row r="113" spans="1:7" x14ac:dyDescent="0.25">
      <c r="A113" t="s">
        <v>19</v>
      </c>
      <c r="B113" t="s">
        <v>79</v>
      </c>
      <c r="C113" t="s">
        <v>338</v>
      </c>
      <c r="D113" t="s">
        <v>85</v>
      </c>
      <c r="E113" t="s">
        <v>339</v>
      </c>
      <c r="F113" t="str">
        <f t="shared" si="0"/>
        <v>Обращения граждан МО Ногликский ГО</v>
      </c>
      <c r="G113" s="11" t="str">
        <f>HYPERLINK("https://sed.admsakhalin.ru/Docs/Citizen/_layouts/15/eos/edbtransfer.ashx?SiteId=84ddafa0031f409e9b1dd96f91351621&amp;WebId=b44a2e8f6bd940ffb8577ce52c7585e0&amp;ListId=fd8a59b5757749e6848a491ebc731a91&amp;ItemId=71953&amp;ItemGuid=0862307590e94d31ab5458025973eb8e&amp;Data=24","https://sed.admsakhalin.ru/Docs/Citizen/_layouts/15/eos/edbtransfer.ashx?SiteId=84ddafa0031f409e9b1dd96f91351621&amp;WebId=b44a2e8f6bd940ffb8577ce52c7585e0&amp;ListId=fd8a59b5757749e6848a491ebc731a91&amp;ItemId=71953&amp;ItemGuid=0862307590e94d31ab5458025973eb8e&amp;Data=24")</f>
        <v>https://sed.admsakhalin.ru/Docs/Citizen/_layouts/15/eos/edbtransfer.ashx?SiteId=84ddafa0031f409e9b1dd96f91351621&amp;WebId=b44a2e8f6bd940ffb8577ce52c7585e0&amp;ListId=fd8a59b5757749e6848a491ebc731a91&amp;ItemId=71953&amp;ItemGuid=0862307590e94d31ab5458025973eb8e&amp;Data=24</v>
      </c>
    </row>
    <row r="114" spans="1:7" x14ac:dyDescent="0.25">
      <c r="A114" t="s">
        <v>19</v>
      </c>
      <c r="B114" t="s">
        <v>315</v>
      </c>
      <c r="C114" t="s">
        <v>340</v>
      </c>
      <c r="D114" t="s">
        <v>341</v>
      </c>
      <c r="E114" t="s">
        <v>342</v>
      </c>
      <c r="F114" t="str">
        <f t="shared" si="0"/>
        <v>Обращения граждан МО Ногликский ГО</v>
      </c>
      <c r="G114" s="11" t="str">
        <f>HYPERLINK("https://sed.admsakhalin.ru/Docs/Citizen/_layouts/15/eos/edbtransfer.ashx?SiteId=84ddafa0031f409e9b1dd96f91351621&amp;WebId=b44a2e8f6bd940ffb8577ce52c7585e0&amp;ListId=fd8a59b5757749e6848a491ebc731a91&amp;ItemId=72529&amp;ItemGuid=86a68411f0df4788854358601bc4d5d5&amp;Data=24","https://sed.admsakhalin.ru/Docs/Citizen/_layouts/15/eos/edbtransfer.ashx?SiteId=84ddafa0031f409e9b1dd96f91351621&amp;WebId=b44a2e8f6bd940ffb8577ce52c7585e0&amp;ListId=fd8a59b5757749e6848a491ebc731a91&amp;ItemId=72529&amp;ItemGuid=86a68411f0df4788854358601bc4d5d5&amp;Data=24")</f>
        <v>https://sed.admsakhalin.ru/Docs/Citizen/_layouts/15/eos/edbtransfer.ashx?SiteId=84ddafa0031f409e9b1dd96f91351621&amp;WebId=b44a2e8f6bd940ffb8577ce52c7585e0&amp;ListId=fd8a59b5757749e6848a491ebc731a91&amp;ItemId=72529&amp;ItemGuid=86a68411f0df4788854358601bc4d5d5&amp;Data=24</v>
      </c>
    </row>
    <row r="115" spans="1:7" x14ac:dyDescent="0.25">
      <c r="A115" t="s">
        <v>19</v>
      </c>
      <c r="B115" t="s">
        <v>343</v>
      </c>
      <c r="C115" t="s">
        <v>344</v>
      </c>
      <c r="D115" t="s">
        <v>345</v>
      </c>
      <c r="E115" t="s">
        <v>346</v>
      </c>
      <c r="F115" t="str">
        <f t="shared" si="0"/>
        <v>Обращения граждан МО Ногликский ГО</v>
      </c>
      <c r="G115" s="11" t="str">
        <f>HYPERLINK("https://sed.admsakhalin.ru/Docs/Citizen/_layouts/15/eos/edbtransfer.ashx?SiteId=84ddafa0031f409e9b1dd96f91351621&amp;WebId=b44a2e8f6bd940ffb8577ce52c7585e0&amp;ListId=fd8a59b5757749e6848a491ebc731a91&amp;ItemId=66947&amp;ItemGuid=1c9550ccb314400c8d6e590c3ababf13&amp;Data=24","https://sed.admsakhalin.ru/Docs/Citizen/_layouts/15/eos/edbtransfer.ashx?SiteId=84ddafa0031f409e9b1dd96f91351621&amp;WebId=b44a2e8f6bd940ffb8577ce52c7585e0&amp;ListId=fd8a59b5757749e6848a491ebc731a91&amp;ItemId=66947&amp;ItemGuid=1c9550ccb314400c8d6e590c3ababf13&amp;Data=24")</f>
        <v>https://sed.admsakhalin.ru/Docs/Citizen/_layouts/15/eos/edbtransfer.ashx?SiteId=84ddafa0031f409e9b1dd96f91351621&amp;WebId=b44a2e8f6bd940ffb8577ce52c7585e0&amp;ListId=fd8a59b5757749e6848a491ebc731a91&amp;ItemId=66947&amp;ItemGuid=1c9550ccb314400c8d6e590c3ababf13&amp;Data=24</v>
      </c>
    </row>
    <row r="116" spans="1:7" x14ac:dyDescent="0.25">
      <c r="A116" t="s">
        <v>19</v>
      </c>
      <c r="B116" t="s">
        <v>146</v>
      </c>
      <c r="C116" t="s">
        <v>347</v>
      </c>
      <c r="D116" t="s">
        <v>192</v>
      </c>
      <c r="E116" t="s">
        <v>148</v>
      </c>
      <c r="F116" t="str">
        <f t="shared" si="0"/>
        <v>Обращения граждан МО Ногликский ГО</v>
      </c>
      <c r="G116" s="11" t="str">
        <f>HYPERLINK("https://sed.admsakhalin.ru/Docs/Citizen/_layouts/15/eos/edbtransfer.ashx?SiteId=84ddafa0031f409e9b1dd96f91351621&amp;WebId=b44a2e8f6bd940ffb8577ce52c7585e0&amp;ListId=fd8a59b5757749e6848a491ebc731a91&amp;ItemId=64595&amp;ItemGuid=b0ad50e917714189a13859123eca6178&amp;Data=24","https://sed.admsakhalin.ru/Docs/Citizen/_layouts/15/eos/edbtransfer.ashx?SiteId=84ddafa0031f409e9b1dd96f91351621&amp;WebId=b44a2e8f6bd940ffb8577ce52c7585e0&amp;ListId=fd8a59b5757749e6848a491ebc731a91&amp;ItemId=64595&amp;ItemGuid=b0ad50e917714189a13859123eca6178&amp;Data=24")</f>
        <v>https://sed.admsakhalin.ru/Docs/Citizen/_layouts/15/eos/edbtransfer.ashx?SiteId=84ddafa0031f409e9b1dd96f91351621&amp;WebId=b44a2e8f6bd940ffb8577ce52c7585e0&amp;ListId=fd8a59b5757749e6848a491ebc731a91&amp;ItemId=64595&amp;ItemGuid=b0ad50e917714189a13859123eca6178&amp;Data=24</v>
      </c>
    </row>
    <row r="117" spans="1:7" x14ac:dyDescent="0.25">
      <c r="A117" t="s">
        <v>19</v>
      </c>
      <c r="B117" t="s">
        <v>146</v>
      </c>
      <c r="C117" t="s">
        <v>348</v>
      </c>
      <c r="D117" t="s">
        <v>22</v>
      </c>
      <c r="E117" t="s">
        <v>349</v>
      </c>
      <c r="F117" t="str">
        <f t="shared" si="0"/>
        <v>Обращения граждан МО Ногликский ГО</v>
      </c>
      <c r="G117" s="11" t="str">
        <f>HYPERLINK("https://sed.admsakhalin.ru/Docs/Citizen/_layouts/15/eos/edbtransfer.ashx?SiteId=84ddafa0031f409e9b1dd96f91351621&amp;WebId=b44a2e8f6bd940ffb8577ce52c7585e0&amp;ListId=fd8a59b5757749e6848a491ebc731a91&amp;ItemId=64262&amp;ItemGuid=3ed893e5ce9541979d3859f72a07cd72&amp;Data=24","https://sed.admsakhalin.ru/Docs/Citizen/_layouts/15/eos/edbtransfer.ashx?SiteId=84ddafa0031f409e9b1dd96f91351621&amp;WebId=b44a2e8f6bd940ffb8577ce52c7585e0&amp;ListId=fd8a59b5757749e6848a491ebc731a91&amp;ItemId=64262&amp;ItemGuid=3ed893e5ce9541979d3859f72a07cd72&amp;Data=24")</f>
        <v>https://sed.admsakhalin.ru/Docs/Citizen/_layouts/15/eos/edbtransfer.ashx?SiteId=84ddafa0031f409e9b1dd96f91351621&amp;WebId=b44a2e8f6bd940ffb8577ce52c7585e0&amp;ListId=fd8a59b5757749e6848a491ebc731a91&amp;ItemId=64262&amp;ItemGuid=3ed893e5ce9541979d3859f72a07cd72&amp;Data=24</v>
      </c>
    </row>
    <row r="118" spans="1:7" x14ac:dyDescent="0.25">
      <c r="A118" t="s">
        <v>19</v>
      </c>
      <c r="B118" t="s">
        <v>42</v>
      </c>
      <c r="C118" t="s">
        <v>350</v>
      </c>
      <c r="D118" t="s">
        <v>232</v>
      </c>
      <c r="E118" t="s">
        <v>45</v>
      </c>
      <c r="F118" t="str">
        <f t="shared" si="0"/>
        <v>Обращения граждан МО Ногликский ГО</v>
      </c>
      <c r="G118" s="11" t="str">
        <f>HYPERLINK("https://sed.admsakhalin.ru/Docs/Citizen/_layouts/15/eos/edbtransfer.ashx?SiteId=84ddafa0031f409e9b1dd96f91351621&amp;WebId=b44a2e8f6bd940ffb8577ce52c7585e0&amp;ListId=fd8a59b5757749e6848a491ebc731a91&amp;ItemId=64049&amp;ItemGuid=50708c56792d4b92ae905a5e27c35df8&amp;Data=24","https://sed.admsakhalin.ru/Docs/Citizen/_layouts/15/eos/edbtransfer.ashx?SiteId=84ddafa0031f409e9b1dd96f91351621&amp;WebId=b44a2e8f6bd940ffb8577ce52c7585e0&amp;ListId=fd8a59b5757749e6848a491ebc731a91&amp;ItemId=64049&amp;ItemGuid=50708c56792d4b92ae905a5e27c35df8&amp;Data=24")</f>
        <v>https://sed.admsakhalin.ru/Docs/Citizen/_layouts/15/eos/edbtransfer.ashx?SiteId=84ddafa0031f409e9b1dd96f91351621&amp;WebId=b44a2e8f6bd940ffb8577ce52c7585e0&amp;ListId=fd8a59b5757749e6848a491ebc731a91&amp;ItemId=64049&amp;ItemGuid=50708c56792d4b92ae905a5e27c35df8&amp;Data=24</v>
      </c>
    </row>
    <row r="119" spans="1:7" x14ac:dyDescent="0.25">
      <c r="A119" t="s">
        <v>19</v>
      </c>
      <c r="B119" t="s">
        <v>146</v>
      </c>
      <c r="C119" t="s">
        <v>351</v>
      </c>
      <c r="D119" t="s">
        <v>285</v>
      </c>
      <c r="E119" t="s">
        <v>148</v>
      </c>
      <c r="F119" t="str">
        <f t="shared" si="0"/>
        <v>Обращения граждан МО Ногликский ГО</v>
      </c>
      <c r="G119" s="11" t="str">
        <f>HYPERLINK("https://sed.admsakhalin.ru/Docs/Citizen/_layouts/15/eos/edbtransfer.ashx?SiteId=84ddafa0031f409e9b1dd96f91351621&amp;WebId=b44a2e8f6bd940ffb8577ce52c7585e0&amp;ListId=fd8a59b5757749e6848a491ebc731a91&amp;ItemId=66112&amp;ItemGuid=684c2fc47ebf4a41be305a62d4ad00df&amp;Data=24","https://sed.admsakhalin.ru/Docs/Citizen/_layouts/15/eos/edbtransfer.ashx?SiteId=84ddafa0031f409e9b1dd96f91351621&amp;WebId=b44a2e8f6bd940ffb8577ce52c7585e0&amp;ListId=fd8a59b5757749e6848a491ebc731a91&amp;ItemId=66112&amp;ItemGuid=684c2fc47ebf4a41be305a62d4ad00df&amp;Data=24")</f>
        <v>https://sed.admsakhalin.ru/Docs/Citizen/_layouts/15/eos/edbtransfer.ashx?SiteId=84ddafa0031f409e9b1dd96f91351621&amp;WebId=b44a2e8f6bd940ffb8577ce52c7585e0&amp;ListId=fd8a59b5757749e6848a491ebc731a91&amp;ItemId=66112&amp;ItemGuid=684c2fc47ebf4a41be305a62d4ad00df&amp;Data=24</v>
      </c>
    </row>
    <row r="120" spans="1:7" x14ac:dyDescent="0.25">
      <c r="A120" t="s">
        <v>19</v>
      </c>
      <c r="B120" t="s">
        <v>113</v>
      </c>
      <c r="C120" t="s">
        <v>352</v>
      </c>
      <c r="D120" t="s">
        <v>37</v>
      </c>
      <c r="E120" t="s">
        <v>353</v>
      </c>
      <c r="F120" t="str">
        <f t="shared" si="0"/>
        <v>Обращения граждан МО Ногликский ГО</v>
      </c>
      <c r="G120" s="11" t="str">
        <f>HYPERLINK("https://sed.admsakhalin.ru/Docs/Citizen/_layouts/15/eos/edbtransfer.ashx?SiteId=84ddafa0031f409e9b1dd96f91351621&amp;WebId=b44a2e8f6bd940ffb8577ce52c7585e0&amp;ListId=fd8a59b5757749e6848a491ebc731a91&amp;ItemId=72358&amp;ItemGuid=c25ebf9059bf42e19e015a7b13bdd25f&amp;Data=24","https://sed.admsakhalin.ru/Docs/Citizen/_layouts/15/eos/edbtransfer.ashx?SiteId=84ddafa0031f409e9b1dd96f91351621&amp;WebId=b44a2e8f6bd940ffb8577ce52c7585e0&amp;ListId=fd8a59b5757749e6848a491ebc731a91&amp;ItemId=72358&amp;ItemGuid=c25ebf9059bf42e19e015a7b13bdd25f&amp;Data=24")</f>
        <v>https://sed.admsakhalin.ru/Docs/Citizen/_layouts/15/eos/edbtransfer.ashx?SiteId=84ddafa0031f409e9b1dd96f91351621&amp;WebId=b44a2e8f6bd940ffb8577ce52c7585e0&amp;ListId=fd8a59b5757749e6848a491ebc731a91&amp;ItemId=72358&amp;ItemGuid=c25ebf9059bf42e19e015a7b13bdd25f&amp;Data=24</v>
      </c>
    </row>
    <row r="121" spans="1:7" x14ac:dyDescent="0.25">
      <c r="A121" t="s">
        <v>19</v>
      </c>
      <c r="B121" t="s">
        <v>54</v>
      </c>
      <c r="C121" t="s">
        <v>354</v>
      </c>
      <c r="D121" t="s">
        <v>355</v>
      </c>
      <c r="E121" t="s">
        <v>356</v>
      </c>
      <c r="F121" t="str">
        <f t="shared" si="0"/>
        <v>Обращения граждан МО Ногликский ГО</v>
      </c>
      <c r="G121" s="11" t="str">
        <f>HYPERLINK("https://sed.admsakhalin.ru/Docs/Citizen/_layouts/15/eos/edbtransfer.ashx?SiteId=84ddafa0031f409e9b1dd96f91351621&amp;WebId=b44a2e8f6bd940ffb8577ce52c7585e0&amp;ListId=fd8a59b5757749e6848a491ebc731a91&amp;ItemId=66478&amp;ItemGuid=fb108fe741654bd6b82f5ccf465c7548&amp;Data=24","https://sed.admsakhalin.ru/Docs/Citizen/_layouts/15/eos/edbtransfer.ashx?SiteId=84ddafa0031f409e9b1dd96f91351621&amp;WebId=b44a2e8f6bd940ffb8577ce52c7585e0&amp;ListId=fd8a59b5757749e6848a491ebc731a91&amp;ItemId=66478&amp;ItemGuid=fb108fe741654bd6b82f5ccf465c7548&amp;Data=24")</f>
        <v>https://sed.admsakhalin.ru/Docs/Citizen/_layouts/15/eos/edbtransfer.ashx?SiteId=84ddafa0031f409e9b1dd96f91351621&amp;WebId=b44a2e8f6bd940ffb8577ce52c7585e0&amp;ListId=fd8a59b5757749e6848a491ebc731a91&amp;ItemId=66478&amp;ItemGuid=fb108fe741654bd6b82f5ccf465c7548&amp;Data=24</v>
      </c>
    </row>
    <row r="122" spans="1:7" x14ac:dyDescent="0.25">
      <c r="A122" t="s">
        <v>19</v>
      </c>
      <c r="B122" t="s">
        <v>357</v>
      </c>
      <c r="C122" t="s">
        <v>358</v>
      </c>
      <c r="D122" t="s">
        <v>56</v>
      </c>
      <c r="E122" t="s">
        <v>359</v>
      </c>
      <c r="F122" t="str">
        <f t="shared" si="0"/>
        <v>Обращения граждан МО Ногликский ГО</v>
      </c>
      <c r="G122" s="11" t="str">
        <f>HYPERLINK("https://sed.admsakhalin.ru/Docs/Citizen/_layouts/15/eos/edbtransfer.ashx?SiteId=84ddafa0031f409e9b1dd96f91351621&amp;WebId=b44a2e8f6bd940ffb8577ce52c7585e0&amp;ListId=fd8a59b5757749e6848a491ebc731a91&amp;ItemId=64682&amp;ItemGuid=227daf8418354a168bc55dce13d972ba&amp;Data=24","https://sed.admsakhalin.ru/Docs/Citizen/_layouts/15/eos/edbtransfer.ashx?SiteId=84ddafa0031f409e9b1dd96f91351621&amp;WebId=b44a2e8f6bd940ffb8577ce52c7585e0&amp;ListId=fd8a59b5757749e6848a491ebc731a91&amp;ItemId=64682&amp;ItemGuid=227daf8418354a168bc55dce13d972ba&amp;Data=24")</f>
        <v>https://sed.admsakhalin.ru/Docs/Citizen/_layouts/15/eos/edbtransfer.ashx?SiteId=84ddafa0031f409e9b1dd96f91351621&amp;WebId=b44a2e8f6bd940ffb8577ce52c7585e0&amp;ListId=fd8a59b5757749e6848a491ebc731a91&amp;ItemId=64682&amp;ItemGuid=227daf8418354a168bc55dce13d972ba&amp;Data=24</v>
      </c>
    </row>
    <row r="123" spans="1:7" x14ac:dyDescent="0.25">
      <c r="A123" t="s">
        <v>19</v>
      </c>
      <c r="B123" t="s">
        <v>64</v>
      </c>
      <c r="C123" t="s">
        <v>360</v>
      </c>
      <c r="D123" t="s">
        <v>276</v>
      </c>
      <c r="E123" t="s">
        <v>23</v>
      </c>
      <c r="F123" t="str">
        <f t="shared" si="0"/>
        <v>Обращения граждан МО Ногликский ГО</v>
      </c>
      <c r="G123" s="11" t="str">
        <f>HYPERLINK("https://sed.admsakhalin.ru/Docs/Citizen/_layouts/15/eos/edbtransfer.ashx?SiteId=84ddafa0031f409e9b1dd96f91351621&amp;WebId=b44a2e8f6bd940ffb8577ce52c7585e0&amp;ListId=fd8a59b5757749e6848a491ebc731a91&amp;ItemId=72484&amp;ItemGuid=200ed27802244656b4855e1a17c851c6&amp;Data=24","https://sed.admsakhalin.ru/Docs/Citizen/_layouts/15/eos/edbtransfer.ashx?SiteId=84ddafa0031f409e9b1dd96f91351621&amp;WebId=b44a2e8f6bd940ffb8577ce52c7585e0&amp;ListId=fd8a59b5757749e6848a491ebc731a91&amp;ItemId=72484&amp;ItemGuid=200ed27802244656b4855e1a17c851c6&amp;Data=24")</f>
        <v>https://sed.admsakhalin.ru/Docs/Citizen/_layouts/15/eos/edbtransfer.ashx?SiteId=84ddafa0031f409e9b1dd96f91351621&amp;WebId=b44a2e8f6bd940ffb8577ce52c7585e0&amp;ListId=fd8a59b5757749e6848a491ebc731a91&amp;ItemId=72484&amp;ItemGuid=200ed27802244656b4855e1a17c851c6&amp;Data=24</v>
      </c>
    </row>
    <row r="124" spans="1:7" x14ac:dyDescent="0.25">
      <c r="A124" t="s">
        <v>19</v>
      </c>
      <c r="B124" t="s">
        <v>83</v>
      </c>
      <c r="C124" t="s">
        <v>361</v>
      </c>
      <c r="D124" t="s">
        <v>232</v>
      </c>
      <c r="E124" t="s">
        <v>362</v>
      </c>
      <c r="F124" t="str">
        <f t="shared" si="0"/>
        <v>Обращения граждан МО Ногликский ГО</v>
      </c>
      <c r="G124" s="11" t="str">
        <f>HYPERLINK("https://sed.admsakhalin.ru/Docs/Citizen/_layouts/15/eos/edbtransfer.ashx?SiteId=84ddafa0031f409e9b1dd96f91351621&amp;WebId=b44a2e8f6bd940ffb8577ce52c7585e0&amp;ListId=fd8a59b5757749e6848a491ebc731a91&amp;ItemId=64053&amp;ItemGuid=51e4c4c2a21e43ba99fe5f56456d5df6&amp;Data=24","https://sed.admsakhalin.ru/Docs/Citizen/_layouts/15/eos/edbtransfer.ashx?SiteId=84ddafa0031f409e9b1dd96f91351621&amp;WebId=b44a2e8f6bd940ffb8577ce52c7585e0&amp;ListId=fd8a59b5757749e6848a491ebc731a91&amp;ItemId=64053&amp;ItemGuid=51e4c4c2a21e43ba99fe5f56456d5df6&amp;Data=24")</f>
        <v>https://sed.admsakhalin.ru/Docs/Citizen/_layouts/15/eos/edbtransfer.ashx?SiteId=84ddafa0031f409e9b1dd96f91351621&amp;WebId=b44a2e8f6bd940ffb8577ce52c7585e0&amp;ListId=fd8a59b5757749e6848a491ebc731a91&amp;ItemId=64053&amp;ItemGuid=51e4c4c2a21e43ba99fe5f56456d5df6&amp;Data=24</v>
      </c>
    </row>
    <row r="125" spans="1:7" x14ac:dyDescent="0.25">
      <c r="A125" t="s">
        <v>19</v>
      </c>
      <c r="B125" t="s">
        <v>146</v>
      </c>
      <c r="C125" t="s">
        <v>363</v>
      </c>
      <c r="D125" t="s">
        <v>285</v>
      </c>
      <c r="E125" t="s">
        <v>148</v>
      </c>
      <c r="F125" t="str">
        <f t="shared" si="0"/>
        <v>Обращения граждан МО Ногликский ГО</v>
      </c>
      <c r="G125" s="11" t="str">
        <f>HYPERLINK("https://sed.admsakhalin.ru/Docs/Citizen/_layouts/15/eos/edbtransfer.ashx?SiteId=84ddafa0031f409e9b1dd96f91351621&amp;WebId=b44a2e8f6bd940ffb8577ce52c7585e0&amp;ListId=fd8a59b5757749e6848a491ebc731a91&amp;ItemId=66116&amp;ItemGuid=4944e16b04a8478d81225fe1b96ab194&amp;Data=24","https://sed.admsakhalin.ru/Docs/Citizen/_layouts/15/eos/edbtransfer.ashx?SiteId=84ddafa0031f409e9b1dd96f91351621&amp;WebId=b44a2e8f6bd940ffb8577ce52c7585e0&amp;ListId=fd8a59b5757749e6848a491ebc731a91&amp;ItemId=66116&amp;ItemGuid=4944e16b04a8478d81225fe1b96ab194&amp;Data=24")</f>
        <v>https://sed.admsakhalin.ru/Docs/Citizen/_layouts/15/eos/edbtransfer.ashx?SiteId=84ddafa0031f409e9b1dd96f91351621&amp;WebId=b44a2e8f6bd940ffb8577ce52c7585e0&amp;ListId=fd8a59b5757749e6848a491ebc731a91&amp;ItemId=66116&amp;ItemGuid=4944e16b04a8478d81225fe1b96ab194&amp;Data=24</v>
      </c>
    </row>
    <row r="126" spans="1:7" x14ac:dyDescent="0.25">
      <c r="A126" t="s">
        <v>19</v>
      </c>
      <c r="B126" t="s">
        <v>315</v>
      </c>
      <c r="C126" t="s">
        <v>364</v>
      </c>
      <c r="D126" t="s">
        <v>283</v>
      </c>
      <c r="E126" t="s">
        <v>365</v>
      </c>
      <c r="F126" t="str">
        <f t="shared" si="0"/>
        <v>Обращения граждан МО Ногликский ГО</v>
      </c>
      <c r="G126" s="11" t="str">
        <f>HYPERLINK("https://sed.admsakhalin.ru/Docs/Citizen/_layouts/15/eos/edbtransfer.ashx?SiteId=84ddafa0031f409e9b1dd96f91351621&amp;WebId=b44a2e8f6bd940ffb8577ce52c7585e0&amp;ListId=fd8a59b5757749e6848a491ebc731a91&amp;ItemId=67458&amp;ItemGuid=e512764934d344ac83c862cf32179d93&amp;Data=24","https://sed.admsakhalin.ru/Docs/Citizen/_layouts/15/eos/edbtransfer.ashx?SiteId=84ddafa0031f409e9b1dd96f91351621&amp;WebId=b44a2e8f6bd940ffb8577ce52c7585e0&amp;ListId=fd8a59b5757749e6848a491ebc731a91&amp;ItemId=67458&amp;ItemGuid=e512764934d344ac83c862cf32179d93&amp;Data=24")</f>
        <v>https://sed.admsakhalin.ru/Docs/Citizen/_layouts/15/eos/edbtransfer.ashx?SiteId=84ddafa0031f409e9b1dd96f91351621&amp;WebId=b44a2e8f6bd940ffb8577ce52c7585e0&amp;ListId=fd8a59b5757749e6848a491ebc731a91&amp;ItemId=67458&amp;ItemGuid=e512764934d344ac83c862cf32179d93&amp;Data=24</v>
      </c>
    </row>
    <row r="127" spans="1:7" x14ac:dyDescent="0.25">
      <c r="A127" t="s">
        <v>19</v>
      </c>
      <c r="B127" t="s">
        <v>72</v>
      </c>
      <c r="C127" t="s">
        <v>366</v>
      </c>
      <c r="D127" t="s">
        <v>367</v>
      </c>
      <c r="E127" t="s">
        <v>368</v>
      </c>
      <c r="F127" t="str">
        <f t="shared" si="0"/>
        <v>Обращения граждан МО Ногликский ГО</v>
      </c>
      <c r="G127" s="11" t="str">
        <f>HYPERLINK("https://sed.admsakhalin.ru/Docs/Citizen/_layouts/15/eos/edbtransfer.ashx?SiteId=84ddafa0031f409e9b1dd96f91351621&amp;WebId=b44a2e8f6bd940ffb8577ce52c7585e0&amp;ListId=fd8a59b5757749e6848a491ebc731a91&amp;ItemId=69378&amp;ItemGuid=7fc2ea76de8f4fada13362df6d3bf83c&amp;Data=24","https://sed.admsakhalin.ru/Docs/Citizen/_layouts/15/eos/edbtransfer.ashx?SiteId=84ddafa0031f409e9b1dd96f91351621&amp;WebId=b44a2e8f6bd940ffb8577ce52c7585e0&amp;ListId=fd8a59b5757749e6848a491ebc731a91&amp;ItemId=69378&amp;ItemGuid=7fc2ea76de8f4fada13362df6d3bf83c&amp;Data=24")</f>
        <v>https://sed.admsakhalin.ru/Docs/Citizen/_layouts/15/eos/edbtransfer.ashx?SiteId=84ddafa0031f409e9b1dd96f91351621&amp;WebId=b44a2e8f6bd940ffb8577ce52c7585e0&amp;ListId=fd8a59b5757749e6848a491ebc731a91&amp;ItemId=69378&amp;ItemGuid=7fc2ea76de8f4fada13362df6d3bf83c&amp;Data=24</v>
      </c>
    </row>
    <row r="128" spans="1:7" x14ac:dyDescent="0.25">
      <c r="A128" t="s">
        <v>19</v>
      </c>
      <c r="B128" t="s">
        <v>83</v>
      </c>
      <c r="C128" t="s">
        <v>369</v>
      </c>
      <c r="D128" t="s">
        <v>130</v>
      </c>
      <c r="E128" t="s">
        <v>370</v>
      </c>
      <c r="F128" t="str">
        <f t="shared" si="0"/>
        <v>Обращения граждан МО Ногликский ГО</v>
      </c>
      <c r="G128" s="11" t="str">
        <f>HYPERLINK("https://sed.admsakhalin.ru/Docs/Citizen/_layouts/15/eos/edbtransfer.ashx?SiteId=84ddafa0031f409e9b1dd96f91351621&amp;WebId=b44a2e8f6bd940ffb8577ce52c7585e0&amp;ListId=fd8a59b5757749e6848a491ebc731a91&amp;ItemId=65515&amp;ItemGuid=d1de1594aaa1477492f264142cd93bce&amp;Data=24","https://sed.admsakhalin.ru/Docs/Citizen/_layouts/15/eos/edbtransfer.ashx?SiteId=84ddafa0031f409e9b1dd96f91351621&amp;WebId=b44a2e8f6bd940ffb8577ce52c7585e0&amp;ListId=fd8a59b5757749e6848a491ebc731a91&amp;ItemId=65515&amp;ItemGuid=d1de1594aaa1477492f264142cd93bce&amp;Data=24")</f>
        <v>https://sed.admsakhalin.ru/Docs/Citizen/_layouts/15/eos/edbtransfer.ashx?SiteId=84ddafa0031f409e9b1dd96f91351621&amp;WebId=b44a2e8f6bd940ffb8577ce52c7585e0&amp;ListId=fd8a59b5757749e6848a491ebc731a91&amp;ItemId=65515&amp;ItemGuid=d1de1594aaa1477492f264142cd93bce&amp;Data=24</v>
      </c>
    </row>
    <row r="129" spans="1:7" x14ac:dyDescent="0.25">
      <c r="A129" t="s">
        <v>19</v>
      </c>
      <c r="B129" t="s">
        <v>42</v>
      </c>
      <c r="C129" t="s">
        <v>371</v>
      </c>
      <c r="D129" t="s">
        <v>17</v>
      </c>
      <c r="E129" t="s">
        <v>45</v>
      </c>
      <c r="F129" t="str">
        <f t="shared" si="0"/>
        <v>Обращения граждан МО Ногликский ГО</v>
      </c>
      <c r="G129" s="11" t="str">
        <f>HYPERLINK("https://sed.admsakhalin.ru/Docs/Citizen/_layouts/15/eos/edbtransfer.ashx?SiteId=84ddafa0031f409e9b1dd96f91351621&amp;WebId=b44a2e8f6bd940ffb8577ce52c7585e0&amp;ListId=fd8a59b5757749e6848a491ebc731a91&amp;ItemId=72756&amp;ItemGuid=a02922e54b304953a14764c48d2da447&amp;Data=24","https://sed.admsakhalin.ru/Docs/Citizen/_layouts/15/eos/edbtransfer.ashx?SiteId=84ddafa0031f409e9b1dd96f91351621&amp;WebId=b44a2e8f6bd940ffb8577ce52c7585e0&amp;ListId=fd8a59b5757749e6848a491ebc731a91&amp;ItemId=72756&amp;ItemGuid=a02922e54b304953a14764c48d2da447&amp;Data=24")</f>
        <v>https://sed.admsakhalin.ru/Docs/Citizen/_layouts/15/eos/edbtransfer.ashx?SiteId=84ddafa0031f409e9b1dd96f91351621&amp;WebId=b44a2e8f6bd940ffb8577ce52c7585e0&amp;ListId=fd8a59b5757749e6848a491ebc731a91&amp;ItemId=72756&amp;ItemGuid=a02922e54b304953a14764c48d2da447&amp;Data=24</v>
      </c>
    </row>
    <row r="130" spans="1:7" x14ac:dyDescent="0.25">
      <c r="A130" t="s">
        <v>19</v>
      </c>
      <c r="B130" t="s">
        <v>42</v>
      </c>
      <c r="C130" t="s">
        <v>372</v>
      </c>
      <c r="D130" t="s">
        <v>185</v>
      </c>
      <c r="E130" t="s">
        <v>306</v>
      </c>
      <c r="F130" t="str">
        <f t="shared" si="0"/>
        <v>Обращения граждан МО Ногликский ГО</v>
      </c>
      <c r="G130" s="11" t="str">
        <f>HYPERLINK("https://sed.admsakhalin.ru/Docs/Citizen/_layouts/15/eos/edbtransfer.ashx?SiteId=84ddafa0031f409e9b1dd96f91351621&amp;WebId=b44a2e8f6bd940ffb8577ce52c7585e0&amp;ListId=fd8a59b5757749e6848a491ebc731a91&amp;ItemId=70574&amp;ItemGuid=0b2ddcdf11ec47e3bf0c66ae3d96e794&amp;Data=24","https://sed.admsakhalin.ru/Docs/Citizen/_layouts/15/eos/edbtransfer.ashx?SiteId=84ddafa0031f409e9b1dd96f91351621&amp;WebId=b44a2e8f6bd940ffb8577ce52c7585e0&amp;ListId=fd8a59b5757749e6848a491ebc731a91&amp;ItemId=70574&amp;ItemGuid=0b2ddcdf11ec47e3bf0c66ae3d96e794&amp;Data=24")</f>
        <v>https://sed.admsakhalin.ru/Docs/Citizen/_layouts/15/eos/edbtransfer.ashx?SiteId=84ddafa0031f409e9b1dd96f91351621&amp;WebId=b44a2e8f6bd940ffb8577ce52c7585e0&amp;ListId=fd8a59b5757749e6848a491ebc731a91&amp;ItemId=70574&amp;ItemGuid=0b2ddcdf11ec47e3bf0c66ae3d96e794&amp;Data=24</v>
      </c>
    </row>
    <row r="131" spans="1:7" x14ac:dyDescent="0.25">
      <c r="A131" t="s">
        <v>19</v>
      </c>
      <c r="B131" t="s">
        <v>373</v>
      </c>
      <c r="C131" t="s">
        <v>374</v>
      </c>
      <c r="D131" t="s">
        <v>30</v>
      </c>
      <c r="E131" t="s">
        <v>375</v>
      </c>
      <c r="F131" t="str">
        <f t="shared" si="0"/>
        <v>Обращения граждан МО Ногликский ГО</v>
      </c>
      <c r="G131" s="11" t="str">
        <f>HYPERLINK("https://sed.admsakhalin.ru/Docs/Citizen/_layouts/15/eos/edbtransfer.ashx?SiteId=84ddafa0031f409e9b1dd96f91351621&amp;WebId=b44a2e8f6bd940ffb8577ce52c7585e0&amp;ListId=fd8a59b5757749e6848a491ebc731a91&amp;ItemId=68911&amp;ItemGuid=118b9449a7c74b8c841767d3ac493018&amp;Data=24","https://sed.admsakhalin.ru/Docs/Citizen/_layouts/15/eos/edbtransfer.ashx?SiteId=84ddafa0031f409e9b1dd96f91351621&amp;WebId=b44a2e8f6bd940ffb8577ce52c7585e0&amp;ListId=fd8a59b5757749e6848a491ebc731a91&amp;ItemId=68911&amp;ItemGuid=118b9449a7c74b8c841767d3ac493018&amp;Data=24")</f>
        <v>https://sed.admsakhalin.ru/Docs/Citizen/_layouts/15/eos/edbtransfer.ashx?SiteId=84ddafa0031f409e9b1dd96f91351621&amp;WebId=b44a2e8f6bd940ffb8577ce52c7585e0&amp;ListId=fd8a59b5757749e6848a491ebc731a91&amp;ItemId=68911&amp;ItemGuid=118b9449a7c74b8c841767d3ac493018&amp;Data=24</v>
      </c>
    </row>
    <row r="132" spans="1:7" x14ac:dyDescent="0.25">
      <c r="A132" t="s">
        <v>19</v>
      </c>
      <c r="B132" t="s">
        <v>64</v>
      </c>
      <c r="C132" t="s">
        <v>376</v>
      </c>
      <c r="D132" t="s">
        <v>330</v>
      </c>
      <c r="E132" t="s">
        <v>377</v>
      </c>
      <c r="F132" t="str">
        <f t="shared" si="0"/>
        <v>Обращения граждан МО Ногликский ГО</v>
      </c>
      <c r="G132" s="11" t="str">
        <f>HYPERLINK("https://sed.admsakhalin.ru/Docs/Citizen/_layouts/15/eos/edbtransfer.ashx?SiteId=84ddafa0031f409e9b1dd96f91351621&amp;WebId=b44a2e8f6bd940ffb8577ce52c7585e0&amp;ListId=fd8a59b5757749e6848a491ebc731a91&amp;ItemId=67346&amp;ItemGuid=a143c51923aa4380bfcc67e8accf8f62&amp;Data=24","https://sed.admsakhalin.ru/Docs/Citizen/_layouts/15/eos/edbtransfer.ashx?SiteId=84ddafa0031f409e9b1dd96f91351621&amp;WebId=b44a2e8f6bd940ffb8577ce52c7585e0&amp;ListId=fd8a59b5757749e6848a491ebc731a91&amp;ItemId=67346&amp;ItemGuid=a143c51923aa4380bfcc67e8accf8f62&amp;Data=24")</f>
        <v>https://sed.admsakhalin.ru/Docs/Citizen/_layouts/15/eos/edbtransfer.ashx?SiteId=84ddafa0031f409e9b1dd96f91351621&amp;WebId=b44a2e8f6bd940ffb8577ce52c7585e0&amp;ListId=fd8a59b5757749e6848a491ebc731a91&amp;ItemId=67346&amp;ItemGuid=a143c51923aa4380bfcc67e8accf8f62&amp;Data=24</v>
      </c>
    </row>
    <row r="133" spans="1:7" x14ac:dyDescent="0.25">
      <c r="A133" t="s">
        <v>19</v>
      </c>
      <c r="B133" t="s">
        <v>54</v>
      </c>
      <c r="C133" t="s">
        <v>378</v>
      </c>
      <c r="D133" t="s">
        <v>179</v>
      </c>
      <c r="E133" t="s">
        <v>379</v>
      </c>
      <c r="F133" t="str">
        <f t="shared" si="0"/>
        <v>Обращения граждан МО Ногликский ГО</v>
      </c>
      <c r="G133" s="11" t="str">
        <f>HYPERLINK("https://sed.admsakhalin.ru/Docs/Citizen/_layouts/15/eos/edbtransfer.ashx?SiteId=84ddafa0031f409e9b1dd96f91351621&amp;WebId=b44a2e8f6bd940ffb8577ce52c7585e0&amp;ListId=fd8a59b5757749e6848a491ebc731a91&amp;ItemId=66364&amp;ItemGuid=f5c063b966044095a877684652506c73&amp;Data=24","https://sed.admsakhalin.ru/Docs/Citizen/_layouts/15/eos/edbtransfer.ashx?SiteId=84ddafa0031f409e9b1dd96f91351621&amp;WebId=b44a2e8f6bd940ffb8577ce52c7585e0&amp;ListId=fd8a59b5757749e6848a491ebc731a91&amp;ItemId=66364&amp;ItemGuid=f5c063b966044095a877684652506c73&amp;Data=24")</f>
        <v>https://sed.admsakhalin.ru/Docs/Citizen/_layouts/15/eos/edbtransfer.ashx?SiteId=84ddafa0031f409e9b1dd96f91351621&amp;WebId=b44a2e8f6bd940ffb8577ce52c7585e0&amp;ListId=fd8a59b5757749e6848a491ebc731a91&amp;ItemId=66364&amp;ItemGuid=f5c063b966044095a877684652506c73&amp;Data=24</v>
      </c>
    </row>
    <row r="134" spans="1:7" x14ac:dyDescent="0.25">
      <c r="A134" t="s">
        <v>19</v>
      </c>
      <c r="B134" t="s">
        <v>64</v>
      </c>
      <c r="C134" t="s">
        <v>380</v>
      </c>
      <c r="D134" t="s">
        <v>37</v>
      </c>
      <c r="E134" t="s">
        <v>67</v>
      </c>
      <c r="F134" t="str">
        <f t="shared" si="0"/>
        <v>Обращения граждан МО Ногликский ГО</v>
      </c>
      <c r="G134" s="11" t="str">
        <f>HYPERLINK("https://sed.admsakhalin.ru/Docs/Citizen/_layouts/15/eos/edbtransfer.ashx?SiteId=84ddafa0031f409e9b1dd96f91351621&amp;WebId=b44a2e8f6bd940ffb8577ce52c7585e0&amp;ListId=fd8a59b5757749e6848a491ebc731a91&amp;ItemId=72355&amp;ItemGuid=e80ae578dc154b68b68069b2a64fa92b&amp;Data=24","https://sed.admsakhalin.ru/Docs/Citizen/_layouts/15/eos/edbtransfer.ashx?SiteId=84ddafa0031f409e9b1dd96f91351621&amp;WebId=b44a2e8f6bd940ffb8577ce52c7585e0&amp;ListId=fd8a59b5757749e6848a491ebc731a91&amp;ItemId=72355&amp;ItemGuid=e80ae578dc154b68b68069b2a64fa92b&amp;Data=24")</f>
        <v>https://sed.admsakhalin.ru/Docs/Citizen/_layouts/15/eos/edbtransfer.ashx?SiteId=84ddafa0031f409e9b1dd96f91351621&amp;WebId=b44a2e8f6bd940ffb8577ce52c7585e0&amp;ListId=fd8a59b5757749e6848a491ebc731a91&amp;ItemId=72355&amp;ItemGuid=e80ae578dc154b68b68069b2a64fa92b&amp;Data=24</v>
      </c>
    </row>
    <row r="135" spans="1:7" x14ac:dyDescent="0.25">
      <c r="A135" t="s">
        <v>19</v>
      </c>
      <c r="B135" t="s">
        <v>79</v>
      </c>
      <c r="C135" t="s">
        <v>381</v>
      </c>
      <c r="D135" t="s">
        <v>100</v>
      </c>
      <c r="E135" t="s">
        <v>382</v>
      </c>
      <c r="F135" t="str">
        <f t="shared" si="0"/>
        <v>Обращения граждан МО Ногликский ГО</v>
      </c>
      <c r="G135" s="11" t="str">
        <f>HYPERLINK("https://sed.admsakhalin.ru/Docs/Citizen/_layouts/15/eos/edbtransfer.ashx?SiteId=84ddafa0031f409e9b1dd96f91351621&amp;WebId=b44a2e8f6bd940ffb8577ce52c7585e0&amp;ListId=fd8a59b5757749e6848a491ebc731a91&amp;ItemId=71512&amp;ItemGuid=0c6e876fc2304408a3626a015f9baa96&amp;Data=24","https://sed.admsakhalin.ru/Docs/Citizen/_layouts/15/eos/edbtransfer.ashx?SiteId=84ddafa0031f409e9b1dd96f91351621&amp;WebId=b44a2e8f6bd940ffb8577ce52c7585e0&amp;ListId=fd8a59b5757749e6848a491ebc731a91&amp;ItemId=71512&amp;ItemGuid=0c6e876fc2304408a3626a015f9baa96&amp;Data=24")</f>
        <v>https://sed.admsakhalin.ru/Docs/Citizen/_layouts/15/eos/edbtransfer.ashx?SiteId=84ddafa0031f409e9b1dd96f91351621&amp;WebId=b44a2e8f6bd940ffb8577ce52c7585e0&amp;ListId=fd8a59b5757749e6848a491ebc731a91&amp;ItemId=71512&amp;ItemGuid=0c6e876fc2304408a3626a015f9baa96&amp;Data=24</v>
      </c>
    </row>
    <row r="136" spans="1:7" x14ac:dyDescent="0.25">
      <c r="A136" t="s">
        <v>19</v>
      </c>
      <c r="B136" t="s">
        <v>38</v>
      </c>
      <c r="C136" t="s">
        <v>383</v>
      </c>
      <c r="D136" t="s">
        <v>384</v>
      </c>
      <c r="E136" t="s">
        <v>45</v>
      </c>
      <c r="F136" t="str">
        <f t="shared" si="0"/>
        <v>Обращения граждан МО Ногликский ГО</v>
      </c>
      <c r="G136" s="11" t="str">
        <f>HYPERLINK("https://sed.admsakhalin.ru/Docs/Citizen/_layouts/15/eos/edbtransfer.ashx?SiteId=84ddafa0031f409e9b1dd96f91351621&amp;WebId=b44a2e8f6bd940ffb8577ce52c7585e0&amp;ListId=fd8a59b5757749e6848a491ebc731a91&amp;ItemId=71860&amp;ItemGuid=f1164c18c6134a52955e6a04e3ae2b2b&amp;Data=24","https://sed.admsakhalin.ru/Docs/Citizen/_layouts/15/eos/edbtransfer.ashx?SiteId=84ddafa0031f409e9b1dd96f91351621&amp;WebId=b44a2e8f6bd940ffb8577ce52c7585e0&amp;ListId=fd8a59b5757749e6848a491ebc731a91&amp;ItemId=71860&amp;ItemGuid=f1164c18c6134a52955e6a04e3ae2b2b&amp;Data=24")</f>
        <v>https://sed.admsakhalin.ru/Docs/Citizen/_layouts/15/eos/edbtransfer.ashx?SiteId=84ddafa0031f409e9b1dd96f91351621&amp;WebId=b44a2e8f6bd940ffb8577ce52c7585e0&amp;ListId=fd8a59b5757749e6848a491ebc731a91&amp;ItemId=71860&amp;ItemGuid=f1164c18c6134a52955e6a04e3ae2b2b&amp;Data=24</v>
      </c>
    </row>
    <row r="137" spans="1:7" x14ac:dyDescent="0.25">
      <c r="A137" t="s">
        <v>19</v>
      </c>
      <c r="B137" t="s">
        <v>64</v>
      </c>
      <c r="C137" t="s">
        <v>385</v>
      </c>
      <c r="D137" t="s">
        <v>192</v>
      </c>
      <c r="E137" t="s">
        <v>23</v>
      </c>
      <c r="F137" t="str">
        <f t="shared" si="0"/>
        <v>Обращения граждан МО Ногликский ГО</v>
      </c>
      <c r="G137" s="11" t="str">
        <f>HYPERLINK("https://sed.admsakhalin.ru/Docs/Citizen/_layouts/15/eos/edbtransfer.ashx?SiteId=84ddafa0031f409e9b1dd96f91351621&amp;WebId=b44a2e8f6bd940ffb8577ce52c7585e0&amp;ListId=fd8a59b5757749e6848a491ebc731a91&amp;ItemId=64617&amp;ItemGuid=7b18306f5db94f7488db6a7ccd0ac488&amp;Data=24","https://sed.admsakhalin.ru/Docs/Citizen/_layouts/15/eos/edbtransfer.ashx?SiteId=84ddafa0031f409e9b1dd96f91351621&amp;WebId=b44a2e8f6bd940ffb8577ce52c7585e0&amp;ListId=fd8a59b5757749e6848a491ebc731a91&amp;ItemId=64617&amp;ItemGuid=7b18306f5db94f7488db6a7ccd0ac488&amp;Data=24")</f>
        <v>https://sed.admsakhalin.ru/Docs/Citizen/_layouts/15/eos/edbtransfer.ashx?SiteId=84ddafa0031f409e9b1dd96f91351621&amp;WebId=b44a2e8f6bd940ffb8577ce52c7585e0&amp;ListId=fd8a59b5757749e6848a491ebc731a91&amp;ItemId=64617&amp;ItemGuid=7b18306f5db94f7488db6a7ccd0ac488&amp;Data=24</v>
      </c>
    </row>
    <row r="138" spans="1:7" x14ac:dyDescent="0.25">
      <c r="A138" t="s">
        <v>19</v>
      </c>
      <c r="B138" t="s">
        <v>64</v>
      </c>
      <c r="C138" t="s">
        <v>386</v>
      </c>
      <c r="D138" t="s">
        <v>141</v>
      </c>
      <c r="E138" t="s">
        <v>387</v>
      </c>
      <c r="F138" t="str">
        <f t="shared" si="0"/>
        <v>Обращения граждан МО Ногликский ГО</v>
      </c>
      <c r="G138" s="11" t="str">
        <f>HYPERLINK("https://sed.admsakhalin.ru/Docs/Citizen/_layouts/15/eos/edbtransfer.ashx?SiteId=84ddafa0031f409e9b1dd96f91351621&amp;WebId=b44a2e8f6bd940ffb8577ce52c7585e0&amp;ListId=fd8a59b5757749e6848a491ebc731a91&amp;ItemId=65621&amp;ItemGuid=e65770b35cdc49d19c2b6b3af58732a2&amp;Data=24","https://sed.admsakhalin.ru/Docs/Citizen/_layouts/15/eos/edbtransfer.ashx?SiteId=84ddafa0031f409e9b1dd96f91351621&amp;WebId=b44a2e8f6bd940ffb8577ce52c7585e0&amp;ListId=fd8a59b5757749e6848a491ebc731a91&amp;ItemId=65621&amp;ItemGuid=e65770b35cdc49d19c2b6b3af58732a2&amp;Data=24")</f>
        <v>https://sed.admsakhalin.ru/Docs/Citizen/_layouts/15/eos/edbtransfer.ashx?SiteId=84ddafa0031f409e9b1dd96f91351621&amp;WebId=b44a2e8f6bd940ffb8577ce52c7585e0&amp;ListId=fd8a59b5757749e6848a491ebc731a91&amp;ItemId=65621&amp;ItemGuid=e65770b35cdc49d19c2b6b3af58732a2&amp;Data=24</v>
      </c>
    </row>
    <row r="139" spans="1:7" x14ac:dyDescent="0.25">
      <c r="A139" t="s">
        <v>19</v>
      </c>
      <c r="B139" t="s">
        <v>20</v>
      </c>
      <c r="C139" t="s">
        <v>388</v>
      </c>
      <c r="D139" t="s">
        <v>176</v>
      </c>
      <c r="E139" t="s">
        <v>23</v>
      </c>
      <c r="F139" t="str">
        <f t="shared" si="0"/>
        <v>Обращения граждан МО Ногликский ГО</v>
      </c>
      <c r="G139" s="11" t="str">
        <f>HYPERLINK("https://sed.admsakhalin.ru/Docs/Citizen/_layouts/15/eos/edbtransfer.ashx?SiteId=84ddafa0031f409e9b1dd96f91351621&amp;WebId=b44a2e8f6bd940ffb8577ce52c7585e0&amp;ListId=fd8a59b5757749e6848a491ebc731a91&amp;ItemId=70114&amp;ItemGuid=086b15487c1e4f308ff36cdbdeea6f88&amp;Data=24","https://sed.admsakhalin.ru/Docs/Citizen/_layouts/15/eos/edbtransfer.ashx?SiteId=84ddafa0031f409e9b1dd96f91351621&amp;WebId=b44a2e8f6bd940ffb8577ce52c7585e0&amp;ListId=fd8a59b5757749e6848a491ebc731a91&amp;ItemId=70114&amp;ItemGuid=086b15487c1e4f308ff36cdbdeea6f88&amp;Data=24")</f>
        <v>https://sed.admsakhalin.ru/Docs/Citizen/_layouts/15/eos/edbtransfer.ashx?SiteId=84ddafa0031f409e9b1dd96f91351621&amp;WebId=b44a2e8f6bd940ffb8577ce52c7585e0&amp;ListId=fd8a59b5757749e6848a491ebc731a91&amp;ItemId=70114&amp;ItemGuid=086b15487c1e4f308ff36cdbdeea6f88&amp;Data=24</v>
      </c>
    </row>
    <row r="140" spans="1:7" x14ac:dyDescent="0.25">
      <c r="A140" t="s">
        <v>19</v>
      </c>
      <c r="B140" t="s">
        <v>298</v>
      </c>
      <c r="C140" t="s">
        <v>389</v>
      </c>
      <c r="D140" t="s">
        <v>269</v>
      </c>
      <c r="E140" t="s">
        <v>390</v>
      </c>
      <c r="F140" t="str">
        <f t="shared" si="0"/>
        <v>Обращения граждан МО Ногликский ГО</v>
      </c>
      <c r="G140" s="11" t="str">
        <f>HYPERLINK("https://sed.admsakhalin.ru/Docs/Citizen/_layouts/15/eos/edbtransfer.ashx?SiteId=84ddafa0031f409e9b1dd96f91351621&amp;WebId=b44a2e8f6bd940ffb8577ce52c7585e0&amp;ListId=fd8a59b5757749e6848a491ebc731a91&amp;ItemId=69164&amp;ItemGuid=eb552de13700484cab0d6da1377ae937&amp;Data=24","https://sed.admsakhalin.ru/Docs/Citizen/_layouts/15/eos/edbtransfer.ashx?SiteId=84ddafa0031f409e9b1dd96f91351621&amp;WebId=b44a2e8f6bd940ffb8577ce52c7585e0&amp;ListId=fd8a59b5757749e6848a491ebc731a91&amp;ItemId=69164&amp;ItemGuid=eb552de13700484cab0d6da1377ae937&amp;Data=24")</f>
        <v>https://sed.admsakhalin.ru/Docs/Citizen/_layouts/15/eos/edbtransfer.ashx?SiteId=84ddafa0031f409e9b1dd96f91351621&amp;WebId=b44a2e8f6bd940ffb8577ce52c7585e0&amp;ListId=fd8a59b5757749e6848a491ebc731a91&amp;ItemId=69164&amp;ItemGuid=eb552de13700484cab0d6da1377ae937&amp;Data=24</v>
      </c>
    </row>
    <row r="141" spans="1:7" x14ac:dyDescent="0.25">
      <c r="A141" t="s">
        <v>19</v>
      </c>
      <c r="B141" t="s">
        <v>295</v>
      </c>
      <c r="C141" t="s">
        <v>391</v>
      </c>
      <c r="D141" t="s">
        <v>154</v>
      </c>
      <c r="E141" t="s">
        <v>392</v>
      </c>
      <c r="F141" t="str">
        <f t="shared" si="0"/>
        <v>Обращения граждан МО Ногликский ГО</v>
      </c>
      <c r="G141" s="11" t="str">
        <f>HYPERLINK("https://sed.admsakhalin.ru/Docs/Citizen/_layouts/15/eos/edbtransfer.ashx?SiteId=84ddafa0031f409e9b1dd96f91351621&amp;WebId=b44a2e8f6bd940ffb8577ce52c7585e0&amp;ListId=fd8a59b5757749e6848a491ebc731a91&amp;ItemId=69249&amp;ItemGuid=9a02e718fe71400b9f7d6fce6e163ab4&amp;Data=24","https://sed.admsakhalin.ru/Docs/Citizen/_layouts/15/eos/edbtransfer.ashx?SiteId=84ddafa0031f409e9b1dd96f91351621&amp;WebId=b44a2e8f6bd940ffb8577ce52c7585e0&amp;ListId=fd8a59b5757749e6848a491ebc731a91&amp;ItemId=69249&amp;ItemGuid=9a02e718fe71400b9f7d6fce6e163ab4&amp;Data=24")</f>
        <v>https://sed.admsakhalin.ru/Docs/Citizen/_layouts/15/eos/edbtransfer.ashx?SiteId=84ddafa0031f409e9b1dd96f91351621&amp;WebId=b44a2e8f6bd940ffb8577ce52c7585e0&amp;ListId=fd8a59b5757749e6848a491ebc731a91&amp;ItemId=69249&amp;ItemGuid=9a02e718fe71400b9f7d6fce6e163ab4&amp;Data=24</v>
      </c>
    </row>
    <row r="142" spans="1:7" x14ac:dyDescent="0.25">
      <c r="A142" t="s">
        <v>19</v>
      </c>
      <c r="B142" t="s">
        <v>68</v>
      </c>
      <c r="C142" t="s">
        <v>393</v>
      </c>
      <c r="D142" t="s">
        <v>322</v>
      </c>
      <c r="E142" t="s">
        <v>394</v>
      </c>
      <c r="F142" t="str">
        <f t="shared" si="0"/>
        <v>Обращения граждан МО Ногликский ГО</v>
      </c>
      <c r="G142" s="11" t="str">
        <f>HYPERLINK("https://sed.admsakhalin.ru/Docs/Citizen/_layouts/15/eos/edbtransfer.ashx?SiteId=84ddafa0031f409e9b1dd96f91351621&amp;WebId=b44a2e8f6bd940ffb8577ce52c7585e0&amp;ListId=fd8a59b5757749e6848a491ebc731a91&amp;ItemId=67160&amp;ItemGuid=c4bc670433984f0d8a766fd3746468d7&amp;Data=24","https://sed.admsakhalin.ru/Docs/Citizen/_layouts/15/eos/edbtransfer.ashx?SiteId=84ddafa0031f409e9b1dd96f91351621&amp;WebId=b44a2e8f6bd940ffb8577ce52c7585e0&amp;ListId=fd8a59b5757749e6848a491ebc731a91&amp;ItemId=67160&amp;ItemGuid=c4bc670433984f0d8a766fd3746468d7&amp;Data=24")</f>
        <v>https://sed.admsakhalin.ru/Docs/Citizen/_layouts/15/eos/edbtransfer.ashx?SiteId=84ddafa0031f409e9b1dd96f91351621&amp;WebId=b44a2e8f6bd940ffb8577ce52c7585e0&amp;ListId=fd8a59b5757749e6848a491ebc731a91&amp;ItemId=67160&amp;ItemGuid=c4bc670433984f0d8a766fd3746468d7&amp;Data=24</v>
      </c>
    </row>
    <row r="143" spans="1:7" x14ac:dyDescent="0.25">
      <c r="A143" t="s">
        <v>19</v>
      </c>
      <c r="B143" t="s">
        <v>64</v>
      </c>
      <c r="C143" t="s">
        <v>395</v>
      </c>
      <c r="D143" t="s">
        <v>22</v>
      </c>
      <c r="E143" t="s">
        <v>67</v>
      </c>
      <c r="F143" t="str">
        <f t="shared" si="0"/>
        <v>Обращения граждан МО Ногликский ГО</v>
      </c>
      <c r="G143" s="11" t="str">
        <f>HYPERLINK("https://sed.admsakhalin.ru/Docs/Citizen/_layouts/15/eos/edbtransfer.ashx?SiteId=84ddafa0031f409e9b1dd96f91351621&amp;WebId=b44a2e8f6bd940ffb8577ce52c7585e0&amp;ListId=fd8a59b5757749e6848a491ebc731a91&amp;ItemId=64263&amp;ItemGuid=8d1142e993054aa184a66fd9cb828c0e&amp;Data=24","https://sed.admsakhalin.ru/Docs/Citizen/_layouts/15/eos/edbtransfer.ashx?SiteId=84ddafa0031f409e9b1dd96f91351621&amp;WebId=b44a2e8f6bd940ffb8577ce52c7585e0&amp;ListId=fd8a59b5757749e6848a491ebc731a91&amp;ItemId=64263&amp;ItemGuid=8d1142e993054aa184a66fd9cb828c0e&amp;Data=24")</f>
        <v>https://sed.admsakhalin.ru/Docs/Citizen/_layouts/15/eos/edbtransfer.ashx?SiteId=84ddafa0031f409e9b1dd96f91351621&amp;WebId=b44a2e8f6bd940ffb8577ce52c7585e0&amp;ListId=fd8a59b5757749e6848a491ebc731a91&amp;ItemId=64263&amp;ItemGuid=8d1142e993054aa184a66fd9cb828c0e&amp;Data=24</v>
      </c>
    </row>
    <row r="144" spans="1:7" x14ac:dyDescent="0.25">
      <c r="A144" t="s">
        <v>19</v>
      </c>
      <c r="B144" t="s">
        <v>72</v>
      </c>
      <c r="C144" t="s">
        <v>396</v>
      </c>
      <c r="D144" t="s">
        <v>26</v>
      </c>
      <c r="E144" t="s">
        <v>397</v>
      </c>
      <c r="F144" t="str">
        <f t="shared" si="0"/>
        <v>Обращения граждан МО Ногликский ГО</v>
      </c>
      <c r="G144" s="11" t="str">
        <f>HYPERLINK("https://sed.admsakhalin.ru/Docs/Citizen/_layouts/15/eos/edbtransfer.ashx?SiteId=84ddafa0031f409e9b1dd96f91351621&amp;WebId=b44a2e8f6bd940ffb8577ce52c7585e0&amp;ListId=fd8a59b5757749e6848a491ebc731a91&amp;ItemId=72402&amp;ItemGuid=dab85aa3834c4ef4b61470bd2b9f13c2&amp;Data=24","https://sed.admsakhalin.ru/Docs/Citizen/_layouts/15/eos/edbtransfer.ashx?SiteId=84ddafa0031f409e9b1dd96f91351621&amp;WebId=b44a2e8f6bd940ffb8577ce52c7585e0&amp;ListId=fd8a59b5757749e6848a491ebc731a91&amp;ItemId=72402&amp;ItemGuid=dab85aa3834c4ef4b61470bd2b9f13c2&amp;Data=24")</f>
        <v>https://sed.admsakhalin.ru/Docs/Citizen/_layouts/15/eos/edbtransfer.ashx?SiteId=84ddafa0031f409e9b1dd96f91351621&amp;WebId=b44a2e8f6bd940ffb8577ce52c7585e0&amp;ListId=fd8a59b5757749e6848a491ebc731a91&amp;ItemId=72402&amp;ItemGuid=dab85aa3834c4ef4b61470bd2b9f13c2&amp;Data=24</v>
      </c>
    </row>
    <row r="145" spans="1:7" x14ac:dyDescent="0.25">
      <c r="A145" t="s">
        <v>19</v>
      </c>
      <c r="B145" t="s">
        <v>38</v>
      </c>
      <c r="C145" t="s">
        <v>398</v>
      </c>
      <c r="D145" t="s">
        <v>285</v>
      </c>
      <c r="E145" t="s">
        <v>399</v>
      </c>
      <c r="F145" t="str">
        <f t="shared" si="0"/>
        <v>Обращения граждан МО Ногликский ГО</v>
      </c>
      <c r="G145" s="11" t="str">
        <f>HYPERLINK("https://sed.admsakhalin.ru/Docs/Citizen/_layouts/15/eos/edbtransfer.ashx?SiteId=84ddafa0031f409e9b1dd96f91351621&amp;WebId=b44a2e8f6bd940ffb8577ce52c7585e0&amp;ListId=fd8a59b5757749e6848a491ebc731a91&amp;ItemId=66122&amp;ItemGuid=9872a21e8441427d8a7570e8f530977d&amp;Data=24","https://sed.admsakhalin.ru/Docs/Citizen/_layouts/15/eos/edbtransfer.ashx?SiteId=84ddafa0031f409e9b1dd96f91351621&amp;WebId=b44a2e8f6bd940ffb8577ce52c7585e0&amp;ListId=fd8a59b5757749e6848a491ebc731a91&amp;ItemId=66122&amp;ItemGuid=9872a21e8441427d8a7570e8f530977d&amp;Data=24")</f>
        <v>https://sed.admsakhalin.ru/Docs/Citizen/_layouts/15/eos/edbtransfer.ashx?SiteId=84ddafa0031f409e9b1dd96f91351621&amp;WebId=b44a2e8f6bd940ffb8577ce52c7585e0&amp;ListId=fd8a59b5757749e6848a491ebc731a91&amp;ItemId=66122&amp;ItemGuid=9872a21e8441427d8a7570e8f530977d&amp;Data=24</v>
      </c>
    </row>
    <row r="146" spans="1:7" x14ac:dyDescent="0.25">
      <c r="A146" t="s">
        <v>19</v>
      </c>
      <c r="B146" t="s">
        <v>400</v>
      </c>
      <c r="C146" t="s">
        <v>401</v>
      </c>
      <c r="D146" t="s">
        <v>402</v>
      </c>
      <c r="E146" t="s">
        <v>403</v>
      </c>
      <c r="F146" t="str">
        <f t="shared" si="0"/>
        <v>Обращения граждан МО Ногликский ГО</v>
      </c>
      <c r="G146" s="11" t="str">
        <f>HYPERLINK("https://sed.admsakhalin.ru/Docs/Citizen/_layouts/15/eos/edbtransfer.ashx?SiteId=84ddafa0031f409e9b1dd96f91351621&amp;WebId=b44a2e8f6bd940ffb8577ce52c7585e0&amp;ListId=fd8a59b5757749e6848a491ebc731a91&amp;ItemId=64928&amp;ItemGuid=ad2a7011116347379f1671b41a00fc77&amp;Data=24","https://sed.admsakhalin.ru/Docs/Citizen/_layouts/15/eos/edbtransfer.ashx?SiteId=84ddafa0031f409e9b1dd96f91351621&amp;WebId=b44a2e8f6bd940ffb8577ce52c7585e0&amp;ListId=fd8a59b5757749e6848a491ebc731a91&amp;ItemId=64928&amp;ItemGuid=ad2a7011116347379f1671b41a00fc77&amp;Data=24")</f>
        <v>https://sed.admsakhalin.ru/Docs/Citizen/_layouts/15/eos/edbtransfer.ashx?SiteId=84ddafa0031f409e9b1dd96f91351621&amp;WebId=b44a2e8f6bd940ffb8577ce52c7585e0&amp;ListId=fd8a59b5757749e6848a491ebc731a91&amp;ItemId=64928&amp;ItemGuid=ad2a7011116347379f1671b41a00fc77&amp;Data=24</v>
      </c>
    </row>
    <row r="147" spans="1:7" x14ac:dyDescent="0.25">
      <c r="A147" t="s">
        <v>19</v>
      </c>
      <c r="B147" t="s">
        <v>404</v>
      </c>
      <c r="C147" t="s">
        <v>405</v>
      </c>
      <c r="D147" t="s">
        <v>56</v>
      </c>
      <c r="E147" t="s">
        <v>406</v>
      </c>
      <c r="F147" t="str">
        <f t="shared" si="0"/>
        <v>Обращения граждан МО Ногликский ГО</v>
      </c>
      <c r="G147" s="11" t="str">
        <f>HYPERLINK("https://sed.admsakhalin.ru/Docs/Citizen/_layouts/15/eos/edbtransfer.ashx?SiteId=84ddafa0031f409e9b1dd96f91351621&amp;WebId=b44a2e8f6bd940ffb8577ce52c7585e0&amp;ListId=fd8a59b5757749e6848a491ebc731a91&amp;ItemId=64684&amp;ItemGuid=00f3c546a1864b298ef773eed9310f34&amp;Data=24","https://sed.admsakhalin.ru/Docs/Citizen/_layouts/15/eos/edbtransfer.ashx?SiteId=84ddafa0031f409e9b1dd96f91351621&amp;WebId=b44a2e8f6bd940ffb8577ce52c7585e0&amp;ListId=fd8a59b5757749e6848a491ebc731a91&amp;ItemId=64684&amp;ItemGuid=00f3c546a1864b298ef773eed9310f34&amp;Data=24")</f>
        <v>https://sed.admsakhalin.ru/Docs/Citizen/_layouts/15/eos/edbtransfer.ashx?SiteId=84ddafa0031f409e9b1dd96f91351621&amp;WebId=b44a2e8f6bd940ffb8577ce52c7585e0&amp;ListId=fd8a59b5757749e6848a491ebc731a91&amp;ItemId=64684&amp;ItemGuid=00f3c546a1864b298ef773eed9310f34&amp;Data=24</v>
      </c>
    </row>
    <row r="148" spans="1:7" x14ac:dyDescent="0.25">
      <c r="A148" t="s">
        <v>19</v>
      </c>
      <c r="B148" t="s">
        <v>95</v>
      </c>
      <c r="C148" t="s">
        <v>407</v>
      </c>
      <c r="D148" t="s">
        <v>408</v>
      </c>
      <c r="E148" t="s">
        <v>409</v>
      </c>
      <c r="F148" t="str">
        <f t="shared" si="0"/>
        <v>Обращения граждан МО Ногликский ГО</v>
      </c>
      <c r="G148" s="11" t="str">
        <f>HYPERLINK("https://sed.admsakhalin.ru/Docs/Citizen/_layouts/15/eos/edbtransfer.ashx?SiteId=84ddafa0031f409e9b1dd96f91351621&amp;WebId=b44a2e8f6bd940ffb8577ce52c7585e0&amp;ListId=fd8a59b5757749e6848a491ebc731a91&amp;ItemId=72122&amp;ItemGuid=11389bc96ab944be9b7774572820ab26&amp;Data=24","https://sed.admsakhalin.ru/Docs/Citizen/_layouts/15/eos/edbtransfer.ashx?SiteId=84ddafa0031f409e9b1dd96f91351621&amp;WebId=b44a2e8f6bd940ffb8577ce52c7585e0&amp;ListId=fd8a59b5757749e6848a491ebc731a91&amp;ItemId=72122&amp;ItemGuid=11389bc96ab944be9b7774572820ab26&amp;Data=24")</f>
        <v>https://sed.admsakhalin.ru/Docs/Citizen/_layouts/15/eos/edbtransfer.ashx?SiteId=84ddafa0031f409e9b1dd96f91351621&amp;WebId=b44a2e8f6bd940ffb8577ce52c7585e0&amp;ListId=fd8a59b5757749e6848a491ebc731a91&amp;ItemId=72122&amp;ItemGuid=11389bc96ab944be9b7774572820ab26&amp;Data=24</v>
      </c>
    </row>
    <row r="149" spans="1:7" x14ac:dyDescent="0.25">
      <c r="A149" t="s">
        <v>19</v>
      </c>
      <c r="B149" t="s">
        <v>38</v>
      </c>
      <c r="C149" t="s">
        <v>410</v>
      </c>
      <c r="D149" t="s">
        <v>367</v>
      </c>
      <c r="E149" t="s">
        <v>411</v>
      </c>
      <c r="F149" t="str">
        <f t="shared" si="0"/>
        <v>Обращения граждан МО Ногликский ГО</v>
      </c>
      <c r="G149" s="11" t="str">
        <f>HYPERLINK("https://sed.admsakhalin.ru/Docs/Citizen/_layouts/15/eos/edbtransfer.ashx?SiteId=84ddafa0031f409e9b1dd96f91351621&amp;WebId=b44a2e8f6bd940ffb8577ce52c7585e0&amp;ListId=fd8a59b5757749e6848a491ebc731a91&amp;ItemId=69374&amp;ItemGuid=d73b69f8ed444487834e7494998a0793&amp;Data=24","https://sed.admsakhalin.ru/Docs/Citizen/_layouts/15/eos/edbtransfer.ashx?SiteId=84ddafa0031f409e9b1dd96f91351621&amp;WebId=b44a2e8f6bd940ffb8577ce52c7585e0&amp;ListId=fd8a59b5757749e6848a491ebc731a91&amp;ItemId=69374&amp;ItemGuid=d73b69f8ed444487834e7494998a0793&amp;Data=24")</f>
        <v>https://sed.admsakhalin.ru/Docs/Citizen/_layouts/15/eos/edbtransfer.ashx?SiteId=84ddafa0031f409e9b1dd96f91351621&amp;WebId=b44a2e8f6bd940ffb8577ce52c7585e0&amp;ListId=fd8a59b5757749e6848a491ebc731a91&amp;ItemId=69374&amp;ItemGuid=d73b69f8ed444487834e7494998a0793&amp;Data=24</v>
      </c>
    </row>
    <row r="150" spans="1:7" x14ac:dyDescent="0.25">
      <c r="A150" t="s">
        <v>19</v>
      </c>
      <c r="B150" t="s">
        <v>412</v>
      </c>
      <c r="C150" t="s">
        <v>413</v>
      </c>
      <c r="D150" t="s">
        <v>189</v>
      </c>
      <c r="E150" t="s">
        <v>414</v>
      </c>
      <c r="F150" t="str">
        <f t="shared" si="0"/>
        <v>Обращения граждан МО Ногликский ГО</v>
      </c>
      <c r="G150" s="11" t="str">
        <f>HYPERLINK("https://sed.admsakhalin.ru/Docs/Citizen/_layouts/15/eos/edbtransfer.ashx?SiteId=84ddafa0031f409e9b1dd96f91351621&amp;WebId=b44a2e8f6bd940ffb8577ce52c7585e0&amp;ListId=fd8a59b5757749e6848a491ebc731a91&amp;ItemId=70006&amp;ItemGuid=7e329c411a3340b195d975a88cba7d82&amp;Data=24","https://sed.admsakhalin.ru/Docs/Citizen/_layouts/15/eos/edbtransfer.ashx?SiteId=84ddafa0031f409e9b1dd96f91351621&amp;WebId=b44a2e8f6bd940ffb8577ce52c7585e0&amp;ListId=fd8a59b5757749e6848a491ebc731a91&amp;ItemId=70006&amp;ItemGuid=7e329c411a3340b195d975a88cba7d82&amp;Data=24")</f>
        <v>https://sed.admsakhalin.ru/Docs/Citizen/_layouts/15/eos/edbtransfer.ashx?SiteId=84ddafa0031f409e9b1dd96f91351621&amp;WebId=b44a2e8f6bd940ffb8577ce52c7585e0&amp;ListId=fd8a59b5757749e6848a491ebc731a91&amp;ItemId=70006&amp;ItemGuid=7e329c411a3340b195d975a88cba7d82&amp;Data=24</v>
      </c>
    </row>
    <row r="151" spans="1:7" x14ac:dyDescent="0.25">
      <c r="A151" t="s">
        <v>19</v>
      </c>
      <c r="B151" t="s">
        <v>54</v>
      </c>
      <c r="C151" t="s">
        <v>415</v>
      </c>
      <c r="D151" t="s">
        <v>416</v>
      </c>
      <c r="E151" t="s">
        <v>417</v>
      </c>
      <c r="F151" t="str">
        <f t="shared" si="0"/>
        <v>Обращения граждан МО Ногликский ГО</v>
      </c>
      <c r="G151" s="11" t="str">
        <f>HYPERLINK("https://sed.admsakhalin.ru/Docs/Citizen/_layouts/15/eos/edbtransfer.ashx?SiteId=84ddafa0031f409e9b1dd96f91351621&amp;WebId=b44a2e8f6bd940ffb8577ce52c7585e0&amp;ListId=fd8a59b5757749e6848a491ebc731a91&amp;ItemId=64304&amp;ItemGuid=5a80972ce37a4044a12b75dc35012278&amp;Data=24","https://sed.admsakhalin.ru/Docs/Citizen/_layouts/15/eos/edbtransfer.ashx?SiteId=84ddafa0031f409e9b1dd96f91351621&amp;WebId=b44a2e8f6bd940ffb8577ce52c7585e0&amp;ListId=fd8a59b5757749e6848a491ebc731a91&amp;ItemId=64304&amp;ItemGuid=5a80972ce37a4044a12b75dc35012278&amp;Data=24")</f>
        <v>https://sed.admsakhalin.ru/Docs/Citizen/_layouts/15/eos/edbtransfer.ashx?SiteId=84ddafa0031f409e9b1dd96f91351621&amp;WebId=b44a2e8f6bd940ffb8577ce52c7585e0&amp;ListId=fd8a59b5757749e6848a491ebc731a91&amp;ItemId=64304&amp;ItemGuid=5a80972ce37a4044a12b75dc35012278&amp;Data=24</v>
      </c>
    </row>
    <row r="152" spans="1:7" x14ac:dyDescent="0.25">
      <c r="A152" t="s">
        <v>19</v>
      </c>
      <c r="B152" t="s">
        <v>146</v>
      </c>
      <c r="C152" t="s">
        <v>418</v>
      </c>
      <c r="D152" t="s">
        <v>167</v>
      </c>
      <c r="E152" t="s">
        <v>419</v>
      </c>
      <c r="F152" t="str">
        <f t="shared" si="0"/>
        <v>Обращения граждан МО Ногликский ГО</v>
      </c>
      <c r="G152" s="11" t="str">
        <f>HYPERLINK("https://sed.admsakhalin.ru/Docs/Citizen/_layouts/15/eos/edbtransfer.ashx?SiteId=84ddafa0031f409e9b1dd96f91351621&amp;WebId=b44a2e8f6bd940ffb8577ce52c7585e0&amp;ListId=fd8a59b5757749e6848a491ebc731a91&amp;ItemId=67073&amp;ItemGuid=db55913ed2db43bea8e177e3fcac0c54&amp;Data=24","https://sed.admsakhalin.ru/Docs/Citizen/_layouts/15/eos/edbtransfer.ashx?SiteId=84ddafa0031f409e9b1dd96f91351621&amp;WebId=b44a2e8f6bd940ffb8577ce52c7585e0&amp;ListId=fd8a59b5757749e6848a491ebc731a91&amp;ItemId=67073&amp;ItemGuid=db55913ed2db43bea8e177e3fcac0c54&amp;Data=24")</f>
        <v>https://sed.admsakhalin.ru/Docs/Citizen/_layouts/15/eos/edbtransfer.ashx?SiteId=84ddafa0031f409e9b1dd96f91351621&amp;WebId=b44a2e8f6bd940ffb8577ce52c7585e0&amp;ListId=fd8a59b5757749e6848a491ebc731a91&amp;ItemId=67073&amp;ItemGuid=db55913ed2db43bea8e177e3fcac0c54&amp;Data=24</v>
      </c>
    </row>
    <row r="153" spans="1:7" x14ac:dyDescent="0.25">
      <c r="A153" t="s">
        <v>19</v>
      </c>
      <c r="B153" t="s">
        <v>20</v>
      </c>
      <c r="C153" t="s">
        <v>420</v>
      </c>
      <c r="D153" t="s">
        <v>421</v>
      </c>
      <c r="E153" t="s">
        <v>422</v>
      </c>
      <c r="F153" t="str">
        <f t="shared" si="0"/>
        <v>Обращения граждан МО Ногликский ГО</v>
      </c>
      <c r="G153" s="11" t="str">
        <f>HYPERLINK("https://sed.admsakhalin.ru/Docs/Citizen/_layouts/15/eos/edbtransfer.ashx?SiteId=84ddafa0031f409e9b1dd96f91351621&amp;WebId=b44a2e8f6bd940ffb8577ce52c7585e0&amp;ListId=fd8a59b5757749e6848a491ebc731a91&amp;ItemId=70217&amp;ItemGuid=f24f7e2569ad4ef686cc790c1fdae29f&amp;Data=24","https://sed.admsakhalin.ru/Docs/Citizen/_layouts/15/eos/edbtransfer.ashx?SiteId=84ddafa0031f409e9b1dd96f91351621&amp;WebId=b44a2e8f6bd940ffb8577ce52c7585e0&amp;ListId=fd8a59b5757749e6848a491ebc731a91&amp;ItemId=70217&amp;ItemGuid=f24f7e2569ad4ef686cc790c1fdae29f&amp;Data=24")</f>
        <v>https://sed.admsakhalin.ru/Docs/Citizen/_layouts/15/eos/edbtransfer.ashx?SiteId=84ddafa0031f409e9b1dd96f91351621&amp;WebId=b44a2e8f6bd940ffb8577ce52c7585e0&amp;ListId=fd8a59b5757749e6848a491ebc731a91&amp;ItemId=70217&amp;ItemGuid=f24f7e2569ad4ef686cc790c1fdae29f&amp;Data=24</v>
      </c>
    </row>
    <row r="154" spans="1:7" x14ac:dyDescent="0.25">
      <c r="A154" t="s">
        <v>19</v>
      </c>
      <c r="B154" t="s">
        <v>64</v>
      </c>
      <c r="C154" t="s">
        <v>423</v>
      </c>
      <c r="D154" t="s">
        <v>48</v>
      </c>
      <c r="E154" t="s">
        <v>67</v>
      </c>
      <c r="F154" t="str">
        <f t="shared" si="0"/>
        <v>Обращения граждан МО Ногликский ГО</v>
      </c>
      <c r="G154" s="11" t="str">
        <f>HYPERLINK("https://sed.admsakhalin.ru/Docs/Citizen/_layouts/15/eos/edbtransfer.ashx?SiteId=84ddafa0031f409e9b1dd96f91351621&amp;WebId=b44a2e8f6bd940ffb8577ce52c7585e0&amp;ListId=fd8a59b5757749e6848a491ebc731a91&amp;ItemId=68852&amp;ItemGuid=edccf71dac504eefa91d79356c91b3b9&amp;Data=24","https://sed.admsakhalin.ru/Docs/Citizen/_layouts/15/eos/edbtransfer.ashx?SiteId=84ddafa0031f409e9b1dd96f91351621&amp;WebId=b44a2e8f6bd940ffb8577ce52c7585e0&amp;ListId=fd8a59b5757749e6848a491ebc731a91&amp;ItemId=68852&amp;ItemGuid=edccf71dac504eefa91d79356c91b3b9&amp;Data=24")</f>
        <v>https://sed.admsakhalin.ru/Docs/Citizen/_layouts/15/eos/edbtransfer.ashx?SiteId=84ddafa0031f409e9b1dd96f91351621&amp;WebId=b44a2e8f6bd940ffb8577ce52c7585e0&amp;ListId=fd8a59b5757749e6848a491ebc731a91&amp;ItemId=68852&amp;ItemGuid=edccf71dac504eefa91d79356c91b3b9&amp;Data=24</v>
      </c>
    </row>
    <row r="155" spans="1:7" x14ac:dyDescent="0.25">
      <c r="A155" t="s">
        <v>19</v>
      </c>
      <c r="B155" t="s">
        <v>424</v>
      </c>
      <c r="C155" t="s">
        <v>425</v>
      </c>
      <c r="D155" t="s">
        <v>133</v>
      </c>
      <c r="E155" t="s">
        <v>426</v>
      </c>
      <c r="F155" t="str">
        <f t="shared" si="0"/>
        <v>Обращения граждан МО Ногликский ГО</v>
      </c>
      <c r="G155" s="11" t="str">
        <f>HYPERLINK("https://sed.admsakhalin.ru/Docs/Citizen/_layouts/15/eos/edbtransfer.ashx?SiteId=84ddafa0031f409e9b1dd96f91351621&amp;WebId=b44a2e8f6bd940ffb8577ce52c7585e0&amp;ListId=fd8a59b5757749e6848a491ebc731a91&amp;ItemId=67497&amp;ItemGuid=2a9e3e22e2474707962a79849abd8142&amp;Data=24","https://sed.admsakhalin.ru/Docs/Citizen/_layouts/15/eos/edbtransfer.ashx?SiteId=84ddafa0031f409e9b1dd96f91351621&amp;WebId=b44a2e8f6bd940ffb8577ce52c7585e0&amp;ListId=fd8a59b5757749e6848a491ebc731a91&amp;ItemId=67497&amp;ItemGuid=2a9e3e22e2474707962a79849abd8142&amp;Data=24")</f>
        <v>https://sed.admsakhalin.ru/Docs/Citizen/_layouts/15/eos/edbtransfer.ashx?SiteId=84ddafa0031f409e9b1dd96f91351621&amp;WebId=b44a2e8f6bd940ffb8577ce52c7585e0&amp;ListId=fd8a59b5757749e6848a491ebc731a91&amp;ItemId=67497&amp;ItemGuid=2a9e3e22e2474707962a79849abd8142&amp;Data=24</v>
      </c>
    </row>
    <row r="156" spans="1:7" x14ac:dyDescent="0.25">
      <c r="A156" t="s">
        <v>19</v>
      </c>
      <c r="B156" t="s">
        <v>72</v>
      </c>
      <c r="C156" t="s">
        <v>427</v>
      </c>
      <c r="D156" t="s">
        <v>408</v>
      </c>
      <c r="E156" t="s">
        <v>428</v>
      </c>
      <c r="F156" t="str">
        <f t="shared" si="0"/>
        <v>Обращения граждан МО Ногликский ГО</v>
      </c>
      <c r="G156" s="11" t="str">
        <f>HYPERLINK("https://sed.admsakhalin.ru/Docs/Citizen/_layouts/15/eos/edbtransfer.ashx?SiteId=84ddafa0031f409e9b1dd96f91351621&amp;WebId=b44a2e8f6bd940ffb8577ce52c7585e0&amp;ListId=fd8a59b5757749e6848a491ebc731a91&amp;ItemId=72144&amp;ItemGuid=e53c4c5aef334d7e8a0679cfd65bfe05&amp;Data=24","https://sed.admsakhalin.ru/Docs/Citizen/_layouts/15/eos/edbtransfer.ashx?SiteId=84ddafa0031f409e9b1dd96f91351621&amp;WebId=b44a2e8f6bd940ffb8577ce52c7585e0&amp;ListId=fd8a59b5757749e6848a491ebc731a91&amp;ItemId=72144&amp;ItemGuid=e53c4c5aef334d7e8a0679cfd65bfe05&amp;Data=24")</f>
        <v>https://sed.admsakhalin.ru/Docs/Citizen/_layouts/15/eos/edbtransfer.ashx?SiteId=84ddafa0031f409e9b1dd96f91351621&amp;WebId=b44a2e8f6bd940ffb8577ce52c7585e0&amp;ListId=fd8a59b5757749e6848a491ebc731a91&amp;ItemId=72144&amp;ItemGuid=e53c4c5aef334d7e8a0679cfd65bfe05&amp;Data=24</v>
      </c>
    </row>
    <row r="157" spans="1:7" x14ac:dyDescent="0.25">
      <c r="A157" t="s">
        <v>19</v>
      </c>
      <c r="B157" t="s">
        <v>32</v>
      </c>
      <c r="C157" t="s">
        <v>429</v>
      </c>
      <c r="D157" t="s">
        <v>430</v>
      </c>
      <c r="E157" t="s">
        <v>431</v>
      </c>
      <c r="F157" t="str">
        <f t="shared" si="0"/>
        <v>Обращения граждан МО Ногликский ГО</v>
      </c>
      <c r="G157" s="11" t="str">
        <f>HYPERLINK("https://sed.admsakhalin.ru/Docs/Citizen/_layouts/15/eos/edbtransfer.ashx?SiteId=84ddafa0031f409e9b1dd96f91351621&amp;WebId=b44a2e8f6bd940ffb8577ce52c7585e0&amp;ListId=fd8a59b5757749e6848a491ebc731a91&amp;ItemId=69584&amp;ItemGuid=d3dc9240ed8b4f29a6fe7aa26c7ccd9a&amp;Data=24","https://sed.admsakhalin.ru/Docs/Citizen/_layouts/15/eos/edbtransfer.ashx?SiteId=84ddafa0031f409e9b1dd96f91351621&amp;WebId=b44a2e8f6bd940ffb8577ce52c7585e0&amp;ListId=fd8a59b5757749e6848a491ebc731a91&amp;ItemId=69584&amp;ItemGuid=d3dc9240ed8b4f29a6fe7aa26c7ccd9a&amp;Data=24")</f>
        <v>https://sed.admsakhalin.ru/Docs/Citizen/_layouts/15/eos/edbtransfer.ashx?SiteId=84ddafa0031f409e9b1dd96f91351621&amp;WebId=b44a2e8f6bd940ffb8577ce52c7585e0&amp;ListId=fd8a59b5757749e6848a491ebc731a91&amp;ItemId=69584&amp;ItemGuid=d3dc9240ed8b4f29a6fe7aa26c7ccd9a&amp;Data=24</v>
      </c>
    </row>
    <row r="158" spans="1:7" x14ac:dyDescent="0.25">
      <c r="A158" t="s">
        <v>19</v>
      </c>
      <c r="B158" t="s">
        <v>64</v>
      </c>
      <c r="C158" t="s">
        <v>432</v>
      </c>
      <c r="D158" t="s">
        <v>100</v>
      </c>
      <c r="E158" t="s">
        <v>334</v>
      </c>
      <c r="F158" t="str">
        <f t="shared" si="0"/>
        <v>Обращения граждан МО Ногликский ГО</v>
      </c>
      <c r="G158" s="11" t="str">
        <f>HYPERLINK("https://sed.admsakhalin.ru/Docs/Citizen/_layouts/15/eos/edbtransfer.ashx?SiteId=84ddafa0031f409e9b1dd96f91351621&amp;WebId=b44a2e8f6bd940ffb8577ce52c7585e0&amp;ListId=fd8a59b5757749e6848a491ebc731a91&amp;ItemId=71506&amp;ItemGuid=7fc1dba5219f460b895d7ad535e03acd&amp;Data=24","https://sed.admsakhalin.ru/Docs/Citizen/_layouts/15/eos/edbtransfer.ashx?SiteId=84ddafa0031f409e9b1dd96f91351621&amp;WebId=b44a2e8f6bd940ffb8577ce52c7585e0&amp;ListId=fd8a59b5757749e6848a491ebc731a91&amp;ItemId=71506&amp;ItemGuid=7fc1dba5219f460b895d7ad535e03acd&amp;Data=24")</f>
        <v>https://sed.admsakhalin.ru/Docs/Citizen/_layouts/15/eos/edbtransfer.ashx?SiteId=84ddafa0031f409e9b1dd96f91351621&amp;WebId=b44a2e8f6bd940ffb8577ce52c7585e0&amp;ListId=fd8a59b5757749e6848a491ebc731a91&amp;ItemId=71506&amp;ItemGuid=7fc1dba5219f460b895d7ad535e03acd&amp;Data=24</v>
      </c>
    </row>
    <row r="159" spans="1:7" x14ac:dyDescent="0.25">
      <c r="A159" t="s">
        <v>19</v>
      </c>
      <c r="B159" t="s">
        <v>250</v>
      </c>
      <c r="C159" t="s">
        <v>433</v>
      </c>
      <c r="D159" t="s">
        <v>212</v>
      </c>
      <c r="E159" t="s">
        <v>434</v>
      </c>
      <c r="F159" t="str">
        <f t="shared" si="0"/>
        <v>Обращения граждан МО Ногликский ГО</v>
      </c>
      <c r="G159" s="11" t="str">
        <f>HYPERLINK("https://sed.admsakhalin.ru/Docs/Citizen/_layouts/15/eos/edbtransfer.ashx?SiteId=84ddafa0031f409e9b1dd96f91351621&amp;WebId=b44a2e8f6bd940ffb8577ce52c7585e0&amp;ListId=fd8a59b5757749e6848a491ebc731a91&amp;ItemId=71231&amp;ItemGuid=a75b32758abd4710a9dd7bde0e4bbcd9&amp;Data=24","https://sed.admsakhalin.ru/Docs/Citizen/_layouts/15/eos/edbtransfer.ashx?SiteId=84ddafa0031f409e9b1dd96f91351621&amp;WebId=b44a2e8f6bd940ffb8577ce52c7585e0&amp;ListId=fd8a59b5757749e6848a491ebc731a91&amp;ItemId=71231&amp;ItemGuid=a75b32758abd4710a9dd7bde0e4bbcd9&amp;Data=24")</f>
        <v>https://sed.admsakhalin.ru/Docs/Citizen/_layouts/15/eos/edbtransfer.ashx?SiteId=84ddafa0031f409e9b1dd96f91351621&amp;WebId=b44a2e8f6bd940ffb8577ce52c7585e0&amp;ListId=fd8a59b5757749e6848a491ebc731a91&amp;ItemId=71231&amp;ItemGuid=a75b32758abd4710a9dd7bde0e4bbcd9&amp;Data=24</v>
      </c>
    </row>
    <row r="160" spans="1:7" x14ac:dyDescent="0.25">
      <c r="A160" t="s">
        <v>19</v>
      </c>
      <c r="B160" t="s">
        <v>64</v>
      </c>
      <c r="C160" t="s">
        <v>435</v>
      </c>
      <c r="D160" t="s">
        <v>48</v>
      </c>
      <c r="E160" t="s">
        <v>67</v>
      </c>
      <c r="F160" t="str">
        <f t="shared" si="0"/>
        <v>Обращения граждан МО Ногликский ГО</v>
      </c>
      <c r="G160" s="11" t="str">
        <f>HYPERLINK("https://sed.admsakhalin.ru/Docs/Citizen/_layouts/15/eos/edbtransfer.ashx?SiteId=84ddafa0031f409e9b1dd96f91351621&amp;WebId=b44a2e8f6bd940ffb8577ce52c7585e0&amp;ListId=fd8a59b5757749e6848a491ebc731a91&amp;ItemId=68848&amp;ItemGuid=e70a47bc6fb643f392d07c5b30adb835&amp;Data=24","https://sed.admsakhalin.ru/Docs/Citizen/_layouts/15/eos/edbtransfer.ashx?SiteId=84ddafa0031f409e9b1dd96f91351621&amp;WebId=b44a2e8f6bd940ffb8577ce52c7585e0&amp;ListId=fd8a59b5757749e6848a491ebc731a91&amp;ItemId=68848&amp;ItemGuid=e70a47bc6fb643f392d07c5b30adb835&amp;Data=24")</f>
        <v>https://sed.admsakhalin.ru/Docs/Citizen/_layouts/15/eos/edbtransfer.ashx?SiteId=84ddafa0031f409e9b1dd96f91351621&amp;WebId=b44a2e8f6bd940ffb8577ce52c7585e0&amp;ListId=fd8a59b5757749e6848a491ebc731a91&amp;ItemId=68848&amp;ItemGuid=e70a47bc6fb643f392d07c5b30adb835&amp;Data=24</v>
      </c>
    </row>
    <row r="161" spans="1:7" x14ac:dyDescent="0.25">
      <c r="A161" t="s">
        <v>19</v>
      </c>
      <c r="B161" t="s">
        <v>38</v>
      </c>
      <c r="C161" t="s">
        <v>436</v>
      </c>
      <c r="D161" t="s">
        <v>40</v>
      </c>
      <c r="E161" t="s">
        <v>306</v>
      </c>
      <c r="F161" t="str">
        <f t="shared" si="0"/>
        <v>Обращения граждан МО Ногликский ГО</v>
      </c>
      <c r="G161" s="11" t="str">
        <f>HYPERLINK("https://sed.admsakhalin.ru/Docs/Citizen/_layouts/15/eos/edbtransfer.ashx?SiteId=84ddafa0031f409e9b1dd96f91351621&amp;WebId=b44a2e8f6bd940ffb8577ce52c7585e0&amp;ListId=fd8a59b5757749e6848a491ebc731a91&amp;ItemId=65173&amp;ItemGuid=948a32e2a3b34dc3aa717ca7952eed19&amp;Data=24","https://sed.admsakhalin.ru/Docs/Citizen/_layouts/15/eos/edbtransfer.ashx?SiteId=84ddafa0031f409e9b1dd96f91351621&amp;WebId=b44a2e8f6bd940ffb8577ce52c7585e0&amp;ListId=fd8a59b5757749e6848a491ebc731a91&amp;ItemId=65173&amp;ItemGuid=948a32e2a3b34dc3aa717ca7952eed19&amp;Data=24")</f>
        <v>https://sed.admsakhalin.ru/Docs/Citizen/_layouts/15/eos/edbtransfer.ashx?SiteId=84ddafa0031f409e9b1dd96f91351621&amp;WebId=b44a2e8f6bd940ffb8577ce52c7585e0&amp;ListId=fd8a59b5757749e6848a491ebc731a91&amp;ItemId=65173&amp;ItemGuid=948a32e2a3b34dc3aa717ca7952eed19&amp;Data=24</v>
      </c>
    </row>
    <row r="162" spans="1:7" x14ac:dyDescent="0.25">
      <c r="A162" t="s">
        <v>19</v>
      </c>
      <c r="B162" t="s">
        <v>54</v>
      </c>
      <c r="C162" t="s">
        <v>437</v>
      </c>
      <c r="D162" t="s">
        <v>438</v>
      </c>
      <c r="E162" t="s">
        <v>439</v>
      </c>
      <c r="F162" t="str">
        <f t="shared" si="0"/>
        <v>Обращения граждан МО Ногликский ГО</v>
      </c>
      <c r="G162" s="11" t="str">
        <f>HYPERLINK("https://sed.admsakhalin.ru/Docs/Citizen/_layouts/15/eos/edbtransfer.ashx?SiteId=84ddafa0031f409e9b1dd96f91351621&amp;WebId=b44a2e8f6bd940ffb8577ce52c7585e0&amp;ListId=fd8a59b5757749e6848a491ebc731a91&amp;ItemId=64984&amp;ItemGuid=58045d146fbf45ed831a7e95e30728ed&amp;Data=24","https://sed.admsakhalin.ru/Docs/Citizen/_layouts/15/eos/edbtransfer.ashx?SiteId=84ddafa0031f409e9b1dd96f91351621&amp;WebId=b44a2e8f6bd940ffb8577ce52c7585e0&amp;ListId=fd8a59b5757749e6848a491ebc731a91&amp;ItemId=64984&amp;ItemGuid=58045d146fbf45ed831a7e95e30728ed&amp;Data=24")</f>
        <v>https://sed.admsakhalin.ru/Docs/Citizen/_layouts/15/eos/edbtransfer.ashx?SiteId=84ddafa0031f409e9b1dd96f91351621&amp;WebId=b44a2e8f6bd940ffb8577ce52c7585e0&amp;ListId=fd8a59b5757749e6848a491ebc731a91&amp;ItemId=64984&amp;ItemGuid=58045d146fbf45ed831a7e95e30728ed&amp;Data=24</v>
      </c>
    </row>
    <row r="163" spans="1:7" x14ac:dyDescent="0.25">
      <c r="A163" t="s">
        <v>19</v>
      </c>
      <c r="B163" t="s">
        <v>440</v>
      </c>
      <c r="C163" t="s">
        <v>441</v>
      </c>
      <c r="D163" t="s">
        <v>167</v>
      </c>
      <c r="E163" t="s">
        <v>442</v>
      </c>
      <c r="F163" t="str">
        <f t="shared" si="0"/>
        <v>Обращения граждан МО Ногликский ГО</v>
      </c>
      <c r="G163" s="11" t="str">
        <f>HYPERLINK("https://sed.admsakhalin.ru/Docs/Citizen/_layouts/15/eos/edbtransfer.ashx?SiteId=84ddafa0031f409e9b1dd96f91351621&amp;WebId=b44a2e8f6bd940ffb8577ce52c7585e0&amp;ListId=fd8a59b5757749e6848a491ebc731a91&amp;ItemId=67072&amp;ItemGuid=409f156d185047c69eba7fbff18ba1e7&amp;Data=24","https://sed.admsakhalin.ru/Docs/Citizen/_layouts/15/eos/edbtransfer.ashx?SiteId=84ddafa0031f409e9b1dd96f91351621&amp;WebId=b44a2e8f6bd940ffb8577ce52c7585e0&amp;ListId=fd8a59b5757749e6848a491ebc731a91&amp;ItemId=67072&amp;ItemGuid=409f156d185047c69eba7fbff18ba1e7&amp;Data=24")</f>
        <v>https://sed.admsakhalin.ru/Docs/Citizen/_layouts/15/eos/edbtransfer.ashx?SiteId=84ddafa0031f409e9b1dd96f91351621&amp;WebId=b44a2e8f6bd940ffb8577ce52c7585e0&amp;ListId=fd8a59b5757749e6848a491ebc731a91&amp;ItemId=67072&amp;ItemGuid=409f156d185047c69eba7fbff18ba1e7&amp;Data=24</v>
      </c>
    </row>
    <row r="164" spans="1:7" x14ac:dyDescent="0.25">
      <c r="A164" t="s">
        <v>19</v>
      </c>
      <c r="B164" t="s">
        <v>443</v>
      </c>
      <c r="C164" t="s">
        <v>444</v>
      </c>
      <c r="D164" t="s">
        <v>48</v>
      </c>
      <c r="E164" t="s">
        <v>445</v>
      </c>
      <c r="F164" t="str">
        <f t="shared" si="0"/>
        <v>Обращения граждан МО Ногликский ГО</v>
      </c>
      <c r="G164" s="11" t="str">
        <f>HYPERLINK("https://sed.admsakhalin.ru/Docs/Citizen/_layouts/15/eos/edbtransfer.ashx?SiteId=84ddafa0031f409e9b1dd96f91351621&amp;WebId=b44a2e8f6bd940ffb8577ce52c7585e0&amp;ListId=fd8a59b5757749e6848a491ebc731a91&amp;ItemId=68837&amp;ItemGuid=37f38f044e1e4feeb9da802536981fe8&amp;Data=24","https://sed.admsakhalin.ru/Docs/Citizen/_layouts/15/eos/edbtransfer.ashx?SiteId=84ddafa0031f409e9b1dd96f91351621&amp;WebId=b44a2e8f6bd940ffb8577ce52c7585e0&amp;ListId=fd8a59b5757749e6848a491ebc731a91&amp;ItemId=68837&amp;ItemGuid=37f38f044e1e4feeb9da802536981fe8&amp;Data=24")</f>
        <v>https://sed.admsakhalin.ru/Docs/Citizen/_layouts/15/eos/edbtransfer.ashx?SiteId=84ddafa0031f409e9b1dd96f91351621&amp;WebId=b44a2e8f6bd940ffb8577ce52c7585e0&amp;ListId=fd8a59b5757749e6848a491ebc731a91&amp;ItemId=68837&amp;ItemGuid=37f38f044e1e4feeb9da802536981fe8&amp;Data=24</v>
      </c>
    </row>
    <row r="165" spans="1:7" x14ac:dyDescent="0.25">
      <c r="A165" t="s">
        <v>19</v>
      </c>
      <c r="B165" t="s">
        <v>446</v>
      </c>
      <c r="C165" t="s">
        <v>447</v>
      </c>
      <c r="D165" t="s">
        <v>89</v>
      </c>
      <c r="E165" t="s">
        <v>448</v>
      </c>
      <c r="F165" t="str">
        <f t="shared" si="0"/>
        <v>Обращения граждан МО Ногликский ГО</v>
      </c>
      <c r="G165" s="11" t="str">
        <f>HYPERLINK("https://sed.admsakhalin.ru/Docs/Citizen/_layouts/15/eos/edbtransfer.ashx?SiteId=84ddafa0031f409e9b1dd96f91351621&amp;WebId=b44a2e8f6bd940ffb8577ce52c7585e0&amp;ListId=fd8a59b5757749e6848a491ebc731a91&amp;ItemId=68141&amp;ItemGuid=bcae12eed93a4976988f8105a7aa4539&amp;Data=24","https://sed.admsakhalin.ru/Docs/Citizen/_layouts/15/eos/edbtransfer.ashx?SiteId=84ddafa0031f409e9b1dd96f91351621&amp;WebId=b44a2e8f6bd940ffb8577ce52c7585e0&amp;ListId=fd8a59b5757749e6848a491ebc731a91&amp;ItemId=68141&amp;ItemGuid=bcae12eed93a4976988f8105a7aa4539&amp;Data=24")</f>
        <v>https://sed.admsakhalin.ru/Docs/Citizen/_layouts/15/eos/edbtransfer.ashx?SiteId=84ddafa0031f409e9b1dd96f91351621&amp;WebId=b44a2e8f6bd940ffb8577ce52c7585e0&amp;ListId=fd8a59b5757749e6848a491ebc731a91&amp;ItemId=68141&amp;ItemGuid=bcae12eed93a4976988f8105a7aa4539&amp;Data=24</v>
      </c>
    </row>
    <row r="166" spans="1:7" x14ac:dyDescent="0.25">
      <c r="A166" t="s">
        <v>19</v>
      </c>
      <c r="B166" t="s">
        <v>217</v>
      </c>
      <c r="C166" t="s">
        <v>449</v>
      </c>
      <c r="D166" t="s">
        <v>450</v>
      </c>
      <c r="E166" t="s">
        <v>451</v>
      </c>
      <c r="F166" t="str">
        <f t="shared" si="0"/>
        <v>Обращения граждан МО Ногликский ГО</v>
      </c>
      <c r="G166" s="11" t="str">
        <f>HYPERLINK("https://sed.admsakhalin.ru/Docs/Citizen/_layouts/15/eos/edbtransfer.ashx?SiteId=84ddafa0031f409e9b1dd96f91351621&amp;WebId=b44a2e8f6bd940ffb8577ce52c7585e0&amp;ListId=fd8a59b5757749e6848a491ebc731a91&amp;ItemId=68926&amp;ItemGuid=b1d6e9fe30cb455ca3578189e9801278&amp;Data=24","https://sed.admsakhalin.ru/Docs/Citizen/_layouts/15/eos/edbtransfer.ashx?SiteId=84ddafa0031f409e9b1dd96f91351621&amp;WebId=b44a2e8f6bd940ffb8577ce52c7585e0&amp;ListId=fd8a59b5757749e6848a491ebc731a91&amp;ItemId=68926&amp;ItemGuid=b1d6e9fe30cb455ca3578189e9801278&amp;Data=24")</f>
        <v>https://sed.admsakhalin.ru/Docs/Citizen/_layouts/15/eos/edbtransfer.ashx?SiteId=84ddafa0031f409e9b1dd96f91351621&amp;WebId=b44a2e8f6bd940ffb8577ce52c7585e0&amp;ListId=fd8a59b5757749e6848a491ebc731a91&amp;ItemId=68926&amp;ItemGuid=b1d6e9fe30cb455ca3578189e9801278&amp;Data=24</v>
      </c>
    </row>
    <row r="167" spans="1:7" x14ac:dyDescent="0.25">
      <c r="A167" t="s">
        <v>19</v>
      </c>
      <c r="B167" t="s">
        <v>64</v>
      </c>
      <c r="C167" t="s">
        <v>452</v>
      </c>
      <c r="D167" t="s">
        <v>40</v>
      </c>
      <c r="E167" t="s">
        <v>67</v>
      </c>
      <c r="F167" t="str">
        <f t="shared" si="0"/>
        <v>Обращения граждан МО Ногликский ГО</v>
      </c>
      <c r="G167" s="11" t="str">
        <f>HYPERLINK("https://sed.admsakhalin.ru/Docs/Citizen/_layouts/15/eos/edbtransfer.ashx?SiteId=84ddafa0031f409e9b1dd96f91351621&amp;WebId=b44a2e8f6bd940ffb8577ce52c7585e0&amp;ListId=fd8a59b5757749e6848a491ebc731a91&amp;ItemId=65188&amp;ItemGuid=ba6eb358db1c4d3fa1d18275fa82758b&amp;Data=24","https://sed.admsakhalin.ru/Docs/Citizen/_layouts/15/eos/edbtransfer.ashx?SiteId=84ddafa0031f409e9b1dd96f91351621&amp;WebId=b44a2e8f6bd940ffb8577ce52c7585e0&amp;ListId=fd8a59b5757749e6848a491ebc731a91&amp;ItemId=65188&amp;ItemGuid=ba6eb358db1c4d3fa1d18275fa82758b&amp;Data=24")</f>
        <v>https://sed.admsakhalin.ru/Docs/Citizen/_layouts/15/eos/edbtransfer.ashx?SiteId=84ddafa0031f409e9b1dd96f91351621&amp;WebId=b44a2e8f6bd940ffb8577ce52c7585e0&amp;ListId=fd8a59b5757749e6848a491ebc731a91&amp;ItemId=65188&amp;ItemGuid=ba6eb358db1c4d3fa1d18275fa82758b&amp;Data=24</v>
      </c>
    </row>
    <row r="168" spans="1:7" x14ac:dyDescent="0.25">
      <c r="A168" t="s">
        <v>19</v>
      </c>
      <c r="B168" t="s">
        <v>250</v>
      </c>
      <c r="C168" t="s">
        <v>453</v>
      </c>
      <c r="D168" t="s">
        <v>185</v>
      </c>
      <c r="E168" t="s">
        <v>454</v>
      </c>
      <c r="F168" t="str">
        <f t="shared" si="0"/>
        <v>Обращения граждан МО Ногликский ГО</v>
      </c>
      <c r="G168" s="11" t="str">
        <f>HYPERLINK("https://sed.admsakhalin.ru/Docs/Citizen/_layouts/15/eos/edbtransfer.ashx?SiteId=84ddafa0031f409e9b1dd96f91351621&amp;WebId=b44a2e8f6bd940ffb8577ce52c7585e0&amp;ListId=fd8a59b5757749e6848a491ebc731a91&amp;ItemId=70506&amp;ItemGuid=3a8026b591ad41e6b49a8294249f6d8f&amp;Data=24","https://sed.admsakhalin.ru/Docs/Citizen/_layouts/15/eos/edbtransfer.ashx?SiteId=84ddafa0031f409e9b1dd96f91351621&amp;WebId=b44a2e8f6bd940ffb8577ce52c7585e0&amp;ListId=fd8a59b5757749e6848a491ebc731a91&amp;ItemId=70506&amp;ItemGuid=3a8026b591ad41e6b49a8294249f6d8f&amp;Data=24")</f>
        <v>https://sed.admsakhalin.ru/Docs/Citizen/_layouts/15/eos/edbtransfer.ashx?SiteId=84ddafa0031f409e9b1dd96f91351621&amp;WebId=b44a2e8f6bd940ffb8577ce52c7585e0&amp;ListId=fd8a59b5757749e6848a491ebc731a91&amp;ItemId=70506&amp;ItemGuid=3a8026b591ad41e6b49a8294249f6d8f&amp;Data=24</v>
      </c>
    </row>
    <row r="169" spans="1:7" x14ac:dyDescent="0.25">
      <c r="A169" t="s">
        <v>19</v>
      </c>
      <c r="B169" t="s">
        <v>455</v>
      </c>
      <c r="C169" t="s">
        <v>456</v>
      </c>
      <c r="D169" t="s">
        <v>244</v>
      </c>
      <c r="E169" t="s">
        <v>457</v>
      </c>
      <c r="F169" t="str">
        <f t="shared" si="0"/>
        <v>Обращения граждан МО Ногликский ГО</v>
      </c>
      <c r="G169" s="11" t="str">
        <f>HYPERLINK("https://sed.admsakhalin.ru/Docs/Citizen/_layouts/15/eos/edbtransfer.ashx?SiteId=84ddafa0031f409e9b1dd96f91351621&amp;WebId=b44a2e8f6bd940ffb8577ce52c7585e0&amp;ListId=fd8a59b5757749e6848a491ebc731a91&amp;ItemId=71070&amp;ItemGuid=1fa520425b534d7ebedb83391dd0a2ac&amp;Data=24","https://sed.admsakhalin.ru/Docs/Citizen/_layouts/15/eos/edbtransfer.ashx?SiteId=84ddafa0031f409e9b1dd96f91351621&amp;WebId=b44a2e8f6bd940ffb8577ce52c7585e0&amp;ListId=fd8a59b5757749e6848a491ebc731a91&amp;ItemId=71070&amp;ItemGuid=1fa520425b534d7ebedb83391dd0a2ac&amp;Data=24")</f>
        <v>https://sed.admsakhalin.ru/Docs/Citizen/_layouts/15/eos/edbtransfer.ashx?SiteId=84ddafa0031f409e9b1dd96f91351621&amp;WebId=b44a2e8f6bd940ffb8577ce52c7585e0&amp;ListId=fd8a59b5757749e6848a491ebc731a91&amp;ItemId=71070&amp;ItemGuid=1fa520425b534d7ebedb83391dd0a2ac&amp;Data=24</v>
      </c>
    </row>
    <row r="170" spans="1:7" x14ac:dyDescent="0.25">
      <c r="A170" t="s">
        <v>19</v>
      </c>
      <c r="B170" t="s">
        <v>42</v>
      </c>
      <c r="C170" t="s">
        <v>458</v>
      </c>
      <c r="D170" t="s">
        <v>244</v>
      </c>
      <c r="E170" t="s">
        <v>45</v>
      </c>
      <c r="F170" t="str">
        <f t="shared" si="0"/>
        <v>Обращения граждан МО Ногликский ГО</v>
      </c>
      <c r="G170" s="11" t="str">
        <f>HYPERLINK("https://sed.admsakhalin.ru/Docs/Citizen/_layouts/15/eos/edbtransfer.ashx?SiteId=84ddafa0031f409e9b1dd96f91351621&amp;WebId=b44a2e8f6bd940ffb8577ce52c7585e0&amp;ListId=fd8a59b5757749e6848a491ebc731a91&amp;ItemId=71055&amp;ItemGuid=d30b18ca758c491ca9668347638c69f2&amp;Data=24","https://sed.admsakhalin.ru/Docs/Citizen/_layouts/15/eos/edbtransfer.ashx?SiteId=84ddafa0031f409e9b1dd96f91351621&amp;WebId=b44a2e8f6bd940ffb8577ce52c7585e0&amp;ListId=fd8a59b5757749e6848a491ebc731a91&amp;ItemId=71055&amp;ItemGuid=d30b18ca758c491ca9668347638c69f2&amp;Data=24")</f>
        <v>https://sed.admsakhalin.ru/Docs/Citizen/_layouts/15/eos/edbtransfer.ashx?SiteId=84ddafa0031f409e9b1dd96f91351621&amp;WebId=b44a2e8f6bd940ffb8577ce52c7585e0&amp;ListId=fd8a59b5757749e6848a491ebc731a91&amp;ItemId=71055&amp;ItemGuid=d30b18ca758c491ca9668347638c69f2&amp;Data=24</v>
      </c>
    </row>
    <row r="171" spans="1:7" x14ac:dyDescent="0.25">
      <c r="A171" t="s">
        <v>19</v>
      </c>
      <c r="B171" t="s">
        <v>64</v>
      </c>
      <c r="C171" t="s">
        <v>459</v>
      </c>
      <c r="D171" t="s">
        <v>118</v>
      </c>
      <c r="E171" t="s">
        <v>460</v>
      </c>
      <c r="F171" t="str">
        <f t="shared" si="0"/>
        <v>Обращения граждан МО Ногликский ГО</v>
      </c>
      <c r="G171" s="11" t="str">
        <f>HYPERLINK("https://sed.admsakhalin.ru/Docs/Citizen/_layouts/15/eos/edbtransfer.ashx?SiteId=84ddafa0031f409e9b1dd96f91351621&amp;WebId=b44a2e8f6bd940ffb8577ce52c7585e0&amp;ListId=fd8a59b5757749e6848a491ebc731a91&amp;ItemId=67930&amp;ItemGuid=b1ddf1156f8544839a28877afba48681&amp;Data=24","https://sed.admsakhalin.ru/Docs/Citizen/_layouts/15/eos/edbtransfer.ashx?SiteId=84ddafa0031f409e9b1dd96f91351621&amp;WebId=b44a2e8f6bd940ffb8577ce52c7585e0&amp;ListId=fd8a59b5757749e6848a491ebc731a91&amp;ItemId=67930&amp;ItemGuid=b1ddf1156f8544839a28877afba48681&amp;Data=24")</f>
        <v>https://sed.admsakhalin.ru/Docs/Citizen/_layouts/15/eos/edbtransfer.ashx?SiteId=84ddafa0031f409e9b1dd96f91351621&amp;WebId=b44a2e8f6bd940ffb8577ce52c7585e0&amp;ListId=fd8a59b5757749e6848a491ebc731a91&amp;ItemId=67930&amp;ItemGuid=b1ddf1156f8544839a28877afba48681&amp;Data=24</v>
      </c>
    </row>
    <row r="172" spans="1:7" x14ac:dyDescent="0.25">
      <c r="A172" t="s">
        <v>19</v>
      </c>
      <c r="B172" t="s">
        <v>20</v>
      </c>
      <c r="C172" t="s">
        <v>461</v>
      </c>
      <c r="D172" t="s">
        <v>22</v>
      </c>
      <c r="E172" t="s">
        <v>23</v>
      </c>
      <c r="F172" t="str">
        <f t="shared" si="0"/>
        <v>Обращения граждан МО Ногликский ГО</v>
      </c>
      <c r="G172" s="11" t="str">
        <f>HYPERLINK("https://sed.admsakhalin.ru/Docs/Citizen/_layouts/15/eos/edbtransfer.ashx?SiteId=84ddafa0031f409e9b1dd96f91351621&amp;WebId=b44a2e8f6bd940ffb8577ce52c7585e0&amp;ListId=fd8a59b5757749e6848a491ebc731a91&amp;ItemId=64203&amp;ItemGuid=b1811466b8b446848ef188fa1c01942c&amp;Data=24","https://sed.admsakhalin.ru/Docs/Citizen/_layouts/15/eos/edbtransfer.ashx?SiteId=84ddafa0031f409e9b1dd96f91351621&amp;WebId=b44a2e8f6bd940ffb8577ce52c7585e0&amp;ListId=fd8a59b5757749e6848a491ebc731a91&amp;ItemId=64203&amp;ItemGuid=b1811466b8b446848ef188fa1c01942c&amp;Data=24")</f>
        <v>https://sed.admsakhalin.ru/Docs/Citizen/_layouts/15/eos/edbtransfer.ashx?SiteId=84ddafa0031f409e9b1dd96f91351621&amp;WebId=b44a2e8f6bd940ffb8577ce52c7585e0&amp;ListId=fd8a59b5757749e6848a491ebc731a91&amp;ItemId=64203&amp;ItemGuid=b1811466b8b446848ef188fa1c01942c&amp;Data=24</v>
      </c>
    </row>
    <row r="173" spans="1:7" x14ac:dyDescent="0.25">
      <c r="A173" t="s">
        <v>19</v>
      </c>
      <c r="B173" t="s">
        <v>20</v>
      </c>
      <c r="C173" t="s">
        <v>462</v>
      </c>
      <c r="D173" t="s">
        <v>141</v>
      </c>
      <c r="E173" t="s">
        <v>23</v>
      </c>
      <c r="F173" t="str">
        <f t="shared" si="0"/>
        <v>Обращения граждан МО Ногликский ГО</v>
      </c>
      <c r="G173" s="11" t="str">
        <f>HYPERLINK("https://sed.admsakhalin.ru/Docs/Citizen/_layouts/15/eos/edbtransfer.ashx?SiteId=84ddafa0031f409e9b1dd96f91351621&amp;WebId=b44a2e8f6bd940ffb8577ce52c7585e0&amp;ListId=fd8a59b5757749e6848a491ebc731a91&amp;ItemId=65615&amp;ItemGuid=a963d5035d864410aa45894085728c4f&amp;Data=24","https://sed.admsakhalin.ru/Docs/Citizen/_layouts/15/eos/edbtransfer.ashx?SiteId=84ddafa0031f409e9b1dd96f91351621&amp;WebId=b44a2e8f6bd940ffb8577ce52c7585e0&amp;ListId=fd8a59b5757749e6848a491ebc731a91&amp;ItemId=65615&amp;ItemGuid=a963d5035d864410aa45894085728c4f&amp;Data=24")</f>
        <v>https://sed.admsakhalin.ru/Docs/Citizen/_layouts/15/eos/edbtransfer.ashx?SiteId=84ddafa0031f409e9b1dd96f91351621&amp;WebId=b44a2e8f6bd940ffb8577ce52c7585e0&amp;ListId=fd8a59b5757749e6848a491ebc731a91&amp;ItemId=65615&amp;ItemGuid=a963d5035d864410aa45894085728c4f&amp;Data=24</v>
      </c>
    </row>
    <row r="174" spans="1:7" x14ac:dyDescent="0.25">
      <c r="A174" t="s">
        <v>19</v>
      </c>
      <c r="B174" t="s">
        <v>95</v>
      </c>
      <c r="C174" t="s">
        <v>463</v>
      </c>
      <c r="D174" t="s">
        <v>464</v>
      </c>
      <c r="E174" t="s">
        <v>98</v>
      </c>
      <c r="F174" t="str">
        <f t="shared" si="0"/>
        <v>Обращения граждан МО Ногликский ГО</v>
      </c>
      <c r="G174" s="11" t="str">
        <f>HYPERLINK("https://sed.admsakhalin.ru/Docs/Citizen/_layouts/15/eos/edbtransfer.ashx?SiteId=84ddafa0031f409e9b1dd96f91351621&amp;WebId=b44a2e8f6bd940ffb8577ce52c7585e0&amp;ListId=fd8a59b5757749e6848a491ebc731a91&amp;ItemId=70287&amp;ItemGuid=9b44f2b7639b49e1a91b899baa1721f7&amp;Data=24","https://sed.admsakhalin.ru/Docs/Citizen/_layouts/15/eos/edbtransfer.ashx?SiteId=84ddafa0031f409e9b1dd96f91351621&amp;WebId=b44a2e8f6bd940ffb8577ce52c7585e0&amp;ListId=fd8a59b5757749e6848a491ebc731a91&amp;ItemId=70287&amp;ItemGuid=9b44f2b7639b49e1a91b899baa1721f7&amp;Data=24")</f>
        <v>https://sed.admsakhalin.ru/Docs/Citizen/_layouts/15/eos/edbtransfer.ashx?SiteId=84ddafa0031f409e9b1dd96f91351621&amp;WebId=b44a2e8f6bd940ffb8577ce52c7585e0&amp;ListId=fd8a59b5757749e6848a491ebc731a91&amp;ItemId=70287&amp;ItemGuid=9b44f2b7639b49e1a91b899baa1721f7&amp;Data=24</v>
      </c>
    </row>
    <row r="175" spans="1:7" x14ac:dyDescent="0.25">
      <c r="A175" t="s">
        <v>19</v>
      </c>
      <c r="B175" t="s">
        <v>72</v>
      </c>
      <c r="C175" t="s">
        <v>465</v>
      </c>
      <c r="D175" t="s">
        <v>97</v>
      </c>
      <c r="E175" t="s">
        <v>466</v>
      </c>
      <c r="F175" t="str">
        <f t="shared" si="0"/>
        <v>Обращения граждан МО Ногликский ГО</v>
      </c>
      <c r="G175" s="11" t="str">
        <f>HYPERLINK("https://sed.admsakhalin.ru/Docs/Citizen/_layouts/15/eos/edbtransfer.ashx?SiteId=84ddafa0031f409e9b1dd96f91351621&amp;WebId=b44a2e8f6bd940ffb8577ce52c7585e0&amp;ListId=fd8a59b5757749e6848a491ebc731a91&amp;ItemId=68292&amp;ItemGuid=5bab8c396192495cabd38a2c66c2e1bf&amp;Data=24","https://sed.admsakhalin.ru/Docs/Citizen/_layouts/15/eos/edbtransfer.ashx?SiteId=84ddafa0031f409e9b1dd96f91351621&amp;WebId=b44a2e8f6bd940ffb8577ce52c7585e0&amp;ListId=fd8a59b5757749e6848a491ebc731a91&amp;ItemId=68292&amp;ItemGuid=5bab8c396192495cabd38a2c66c2e1bf&amp;Data=24")</f>
        <v>https://sed.admsakhalin.ru/Docs/Citizen/_layouts/15/eos/edbtransfer.ashx?SiteId=84ddafa0031f409e9b1dd96f91351621&amp;WebId=b44a2e8f6bd940ffb8577ce52c7585e0&amp;ListId=fd8a59b5757749e6848a491ebc731a91&amp;ItemId=68292&amp;ItemGuid=5bab8c396192495cabd38a2c66c2e1bf&amp;Data=24</v>
      </c>
    </row>
    <row r="176" spans="1:7" x14ac:dyDescent="0.25">
      <c r="A176" t="s">
        <v>19</v>
      </c>
      <c r="B176" t="s">
        <v>467</v>
      </c>
      <c r="C176" t="s">
        <v>468</v>
      </c>
      <c r="D176" t="s">
        <v>22</v>
      </c>
      <c r="E176" t="s">
        <v>469</v>
      </c>
      <c r="F176" t="str">
        <f t="shared" si="0"/>
        <v>Обращения граждан МО Ногликский ГО</v>
      </c>
      <c r="G176" s="11" t="str">
        <f>HYPERLINK("https://sed.admsakhalin.ru/Docs/Citizen/_layouts/15/eos/edbtransfer.ashx?SiteId=84ddafa0031f409e9b1dd96f91351621&amp;WebId=b44a2e8f6bd940ffb8577ce52c7585e0&amp;ListId=fd8a59b5757749e6848a491ebc731a91&amp;ItemId=64302&amp;ItemGuid=bf1152011b5045ac96aa8b41a5cc57f5&amp;Data=24","https://sed.admsakhalin.ru/Docs/Citizen/_layouts/15/eos/edbtransfer.ashx?SiteId=84ddafa0031f409e9b1dd96f91351621&amp;WebId=b44a2e8f6bd940ffb8577ce52c7585e0&amp;ListId=fd8a59b5757749e6848a491ebc731a91&amp;ItemId=64302&amp;ItemGuid=bf1152011b5045ac96aa8b41a5cc57f5&amp;Data=24")</f>
        <v>https://sed.admsakhalin.ru/Docs/Citizen/_layouts/15/eos/edbtransfer.ashx?SiteId=84ddafa0031f409e9b1dd96f91351621&amp;WebId=b44a2e8f6bd940ffb8577ce52c7585e0&amp;ListId=fd8a59b5757749e6848a491ebc731a91&amp;ItemId=64302&amp;ItemGuid=bf1152011b5045ac96aa8b41a5cc57f5&amp;Data=24</v>
      </c>
    </row>
    <row r="177" spans="1:7" x14ac:dyDescent="0.25">
      <c r="A177" t="s">
        <v>19</v>
      </c>
      <c r="B177" t="s">
        <v>79</v>
      </c>
      <c r="C177" t="s">
        <v>238</v>
      </c>
      <c r="D177" t="s">
        <v>176</v>
      </c>
      <c r="E177" t="s">
        <v>470</v>
      </c>
      <c r="F177" t="str">
        <f t="shared" si="0"/>
        <v>Обращения граждан МО Ногликский ГО</v>
      </c>
      <c r="G177" s="11" t="str">
        <f>HYPERLINK("https://sed.admsakhalin.ru/Docs/Citizen/_layouts/15/eos/edbtransfer.ashx?SiteId=84ddafa0031f409e9b1dd96f91351621&amp;WebId=b44a2e8f6bd940ffb8577ce52c7585e0&amp;ListId=fd8a59b5757749e6848a491ebc731a91&amp;ItemId=70113&amp;ItemGuid=3aa510b6374243868b908d50bdc257bb&amp;Data=24","https://sed.admsakhalin.ru/Docs/Citizen/_layouts/15/eos/edbtransfer.ashx?SiteId=84ddafa0031f409e9b1dd96f91351621&amp;WebId=b44a2e8f6bd940ffb8577ce52c7585e0&amp;ListId=fd8a59b5757749e6848a491ebc731a91&amp;ItemId=70113&amp;ItemGuid=3aa510b6374243868b908d50bdc257bb&amp;Data=24")</f>
        <v>https://sed.admsakhalin.ru/Docs/Citizen/_layouts/15/eos/edbtransfer.ashx?SiteId=84ddafa0031f409e9b1dd96f91351621&amp;WebId=b44a2e8f6bd940ffb8577ce52c7585e0&amp;ListId=fd8a59b5757749e6848a491ebc731a91&amp;ItemId=70113&amp;ItemGuid=3aa510b6374243868b908d50bdc257bb&amp;Data=24</v>
      </c>
    </row>
    <row r="178" spans="1:7" x14ac:dyDescent="0.25">
      <c r="A178" t="s">
        <v>19</v>
      </c>
      <c r="B178" t="s">
        <v>64</v>
      </c>
      <c r="C178" t="s">
        <v>471</v>
      </c>
      <c r="D178" t="s">
        <v>118</v>
      </c>
      <c r="E178" t="s">
        <v>67</v>
      </c>
      <c r="F178" t="str">
        <f t="shared" si="0"/>
        <v>Обращения граждан МО Ногликский ГО</v>
      </c>
      <c r="G178" s="11" t="str">
        <f>HYPERLINK("https://sed.admsakhalin.ru/Docs/Citizen/_layouts/15/eos/edbtransfer.ashx?SiteId=84ddafa0031f409e9b1dd96f91351621&amp;WebId=b44a2e8f6bd940ffb8577ce52c7585e0&amp;ListId=fd8a59b5757749e6848a491ebc731a91&amp;ItemId=67928&amp;ItemGuid=9b234be84a7b41d88b608e0501b3080c&amp;Data=24","https://sed.admsakhalin.ru/Docs/Citizen/_layouts/15/eos/edbtransfer.ashx?SiteId=84ddafa0031f409e9b1dd96f91351621&amp;WebId=b44a2e8f6bd940ffb8577ce52c7585e0&amp;ListId=fd8a59b5757749e6848a491ebc731a91&amp;ItemId=67928&amp;ItemGuid=9b234be84a7b41d88b608e0501b3080c&amp;Data=24")</f>
        <v>https://sed.admsakhalin.ru/Docs/Citizen/_layouts/15/eos/edbtransfer.ashx?SiteId=84ddafa0031f409e9b1dd96f91351621&amp;WebId=b44a2e8f6bd940ffb8577ce52c7585e0&amp;ListId=fd8a59b5757749e6848a491ebc731a91&amp;ItemId=67928&amp;ItemGuid=9b234be84a7b41d88b608e0501b3080c&amp;Data=24</v>
      </c>
    </row>
    <row r="179" spans="1:7" x14ac:dyDescent="0.25">
      <c r="A179" t="s">
        <v>19</v>
      </c>
      <c r="B179" t="s">
        <v>224</v>
      </c>
      <c r="C179" t="s">
        <v>472</v>
      </c>
      <c r="D179" t="s">
        <v>303</v>
      </c>
      <c r="E179" t="s">
        <v>473</v>
      </c>
      <c r="F179" t="str">
        <f t="shared" si="0"/>
        <v>Обращения граждан МО Ногликский ГО</v>
      </c>
      <c r="G179" s="11" t="str">
        <f>HYPERLINK("https://sed.admsakhalin.ru/Docs/Citizen/_layouts/15/eos/edbtransfer.ashx?SiteId=84ddafa0031f409e9b1dd96f91351621&amp;WebId=b44a2e8f6bd940ffb8577ce52c7585e0&amp;ListId=fd8a59b5757749e6848a491ebc731a91&amp;ItemId=71963&amp;ItemGuid=488df07d73534b7092368eeb2583e507&amp;Data=24","https://sed.admsakhalin.ru/Docs/Citizen/_layouts/15/eos/edbtransfer.ashx?SiteId=84ddafa0031f409e9b1dd96f91351621&amp;WebId=b44a2e8f6bd940ffb8577ce52c7585e0&amp;ListId=fd8a59b5757749e6848a491ebc731a91&amp;ItemId=71963&amp;ItemGuid=488df07d73534b7092368eeb2583e507&amp;Data=24")</f>
        <v>https://sed.admsakhalin.ru/Docs/Citizen/_layouts/15/eos/edbtransfer.ashx?SiteId=84ddafa0031f409e9b1dd96f91351621&amp;WebId=b44a2e8f6bd940ffb8577ce52c7585e0&amp;ListId=fd8a59b5757749e6848a491ebc731a91&amp;ItemId=71963&amp;ItemGuid=488df07d73534b7092368eeb2583e507&amp;Data=24</v>
      </c>
    </row>
    <row r="180" spans="1:7" x14ac:dyDescent="0.25">
      <c r="A180" t="s">
        <v>19</v>
      </c>
      <c r="B180" t="s">
        <v>474</v>
      </c>
      <c r="C180" t="s">
        <v>475</v>
      </c>
      <c r="D180" t="s">
        <v>37</v>
      </c>
      <c r="E180" t="s">
        <v>476</v>
      </c>
      <c r="F180" t="str">
        <f t="shared" si="0"/>
        <v>Обращения граждан МО Ногликский ГО</v>
      </c>
      <c r="G180" s="11" t="str">
        <f>HYPERLINK("https://sed.admsakhalin.ru/Docs/Citizen/_layouts/15/eos/edbtransfer.ashx?SiteId=84ddafa0031f409e9b1dd96f91351621&amp;WebId=b44a2e8f6bd940ffb8577ce52c7585e0&amp;ListId=fd8a59b5757749e6848a491ebc731a91&amp;ItemId=72349&amp;ItemGuid=311d2a4c848f47ab806d8f568008a6ae&amp;Data=24","https://sed.admsakhalin.ru/Docs/Citizen/_layouts/15/eos/edbtransfer.ashx?SiteId=84ddafa0031f409e9b1dd96f91351621&amp;WebId=b44a2e8f6bd940ffb8577ce52c7585e0&amp;ListId=fd8a59b5757749e6848a491ebc731a91&amp;ItemId=72349&amp;ItemGuid=311d2a4c848f47ab806d8f568008a6ae&amp;Data=24")</f>
        <v>https://sed.admsakhalin.ru/Docs/Citizen/_layouts/15/eos/edbtransfer.ashx?SiteId=84ddafa0031f409e9b1dd96f91351621&amp;WebId=b44a2e8f6bd940ffb8577ce52c7585e0&amp;ListId=fd8a59b5757749e6848a491ebc731a91&amp;ItemId=72349&amp;ItemGuid=311d2a4c848f47ab806d8f568008a6ae&amp;Data=24</v>
      </c>
    </row>
    <row r="181" spans="1:7" x14ac:dyDescent="0.25">
      <c r="A181" t="s">
        <v>19</v>
      </c>
      <c r="B181" t="s">
        <v>149</v>
      </c>
      <c r="C181" t="s">
        <v>477</v>
      </c>
      <c r="D181" t="s">
        <v>478</v>
      </c>
      <c r="E181" t="s">
        <v>479</v>
      </c>
      <c r="F181" t="str">
        <f t="shared" si="0"/>
        <v>Обращения граждан МО Ногликский ГО</v>
      </c>
      <c r="G181" s="11" t="str">
        <f>HYPERLINK("https://sed.admsakhalin.ru/Docs/Citizen/_layouts/15/eos/edbtransfer.ashx?SiteId=84ddafa0031f409e9b1dd96f91351621&amp;WebId=b44a2e8f6bd940ffb8577ce52c7585e0&amp;ListId=fd8a59b5757749e6848a491ebc731a91&amp;ItemId=64750&amp;ItemGuid=c076eae7ceb74056ae9e8fe30e1d63f2&amp;Data=24","https://sed.admsakhalin.ru/Docs/Citizen/_layouts/15/eos/edbtransfer.ashx?SiteId=84ddafa0031f409e9b1dd96f91351621&amp;WebId=b44a2e8f6bd940ffb8577ce52c7585e0&amp;ListId=fd8a59b5757749e6848a491ebc731a91&amp;ItemId=64750&amp;ItemGuid=c076eae7ceb74056ae9e8fe30e1d63f2&amp;Data=24")</f>
        <v>https://sed.admsakhalin.ru/Docs/Citizen/_layouts/15/eos/edbtransfer.ashx?SiteId=84ddafa0031f409e9b1dd96f91351621&amp;WebId=b44a2e8f6bd940ffb8577ce52c7585e0&amp;ListId=fd8a59b5757749e6848a491ebc731a91&amp;ItemId=64750&amp;ItemGuid=c076eae7ceb74056ae9e8fe30e1d63f2&amp;Data=24</v>
      </c>
    </row>
    <row r="182" spans="1:7" x14ac:dyDescent="0.25">
      <c r="A182" t="s">
        <v>19</v>
      </c>
      <c r="B182" t="s">
        <v>79</v>
      </c>
      <c r="C182" t="s">
        <v>480</v>
      </c>
      <c r="D182" t="s">
        <v>481</v>
      </c>
      <c r="E182" t="s">
        <v>482</v>
      </c>
      <c r="F182" t="str">
        <f t="shared" si="0"/>
        <v>Обращения граждан МО Ногликский ГО</v>
      </c>
      <c r="G182" s="11" t="str">
        <f>HYPERLINK("https://sed.admsakhalin.ru/Docs/Citizen/_layouts/15/eos/edbtransfer.ashx?SiteId=84ddafa0031f409e9b1dd96f91351621&amp;WebId=b44a2e8f6bd940ffb8577ce52c7585e0&amp;ListId=fd8a59b5757749e6848a491ebc731a91&amp;ItemId=72010&amp;ItemGuid=bcd142c727104fdf8ddc90188290488e&amp;Data=24","https://sed.admsakhalin.ru/Docs/Citizen/_layouts/15/eos/edbtransfer.ashx?SiteId=84ddafa0031f409e9b1dd96f91351621&amp;WebId=b44a2e8f6bd940ffb8577ce52c7585e0&amp;ListId=fd8a59b5757749e6848a491ebc731a91&amp;ItemId=72010&amp;ItemGuid=bcd142c727104fdf8ddc90188290488e&amp;Data=24")</f>
        <v>https://sed.admsakhalin.ru/Docs/Citizen/_layouts/15/eos/edbtransfer.ashx?SiteId=84ddafa0031f409e9b1dd96f91351621&amp;WebId=b44a2e8f6bd940ffb8577ce52c7585e0&amp;ListId=fd8a59b5757749e6848a491ebc731a91&amp;ItemId=72010&amp;ItemGuid=bcd142c727104fdf8ddc90188290488e&amp;Data=24</v>
      </c>
    </row>
    <row r="183" spans="1:7" x14ac:dyDescent="0.25">
      <c r="A183" t="s">
        <v>19</v>
      </c>
      <c r="B183" t="s">
        <v>483</v>
      </c>
      <c r="C183" t="s">
        <v>484</v>
      </c>
      <c r="D183" t="s">
        <v>37</v>
      </c>
      <c r="E183" t="s">
        <v>485</v>
      </c>
      <c r="F183" t="str">
        <f t="shared" si="0"/>
        <v>Обращения граждан МО Ногликский ГО</v>
      </c>
      <c r="G183" s="11" t="str">
        <f>HYPERLINK("https://sed.admsakhalin.ru/Docs/Citizen/_layouts/15/eos/edbtransfer.ashx?SiteId=84ddafa0031f409e9b1dd96f91351621&amp;WebId=b44a2e8f6bd940ffb8577ce52c7585e0&amp;ListId=fd8a59b5757749e6848a491ebc731a91&amp;ItemId=72354&amp;ItemGuid=7250334bb11a4509813d90d64f9c5ff6&amp;Data=24","https://sed.admsakhalin.ru/Docs/Citizen/_layouts/15/eos/edbtransfer.ashx?SiteId=84ddafa0031f409e9b1dd96f91351621&amp;WebId=b44a2e8f6bd940ffb8577ce52c7585e0&amp;ListId=fd8a59b5757749e6848a491ebc731a91&amp;ItemId=72354&amp;ItemGuid=7250334bb11a4509813d90d64f9c5ff6&amp;Data=24")</f>
        <v>https://sed.admsakhalin.ru/Docs/Citizen/_layouts/15/eos/edbtransfer.ashx?SiteId=84ddafa0031f409e9b1dd96f91351621&amp;WebId=b44a2e8f6bd940ffb8577ce52c7585e0&amp;ListId=fd8a59b5757749e6848a491ebc731a91&amp;ItemId=72354&amp;ItemGuid=7250334bb11a4509813d90d64f9c5ff6&amp;Data=24</v>
      </c>
    </row>
    <row r="184" spans="1:7" x14ac:dyDescent="0.25">
      <c r="A184" t="s">
        <v>19</v>
      </c>
      <c r="B184" t="s">
        <v>20</v>
      </c>
      <c r="C184" t="s">
        <v>486</v>
      </c>
      <c r="D184" t="s">
        <v>244</v>
      </c>
      <c r="E184" t="s">
        <v>487</v>
      </c>
      <c r="F184" t="str">
        <f t="shared" si="0"/>
        <v>Обращения граждан МО Ногликский ГО</v>
      </c>
      <c r="G184" s="11" t="str">
        <f>HYPERLINK("https://sed.admsakhalin.ru/Docs/Citizen/_layouts/15/eos/edbtransfer.ashx?SiteId=84ddafa0031f409e9b1dd96f91351621&amp;WebId=b44a2e8f6bd940ffb8577ce52c7585e0&amp;ListId=fd8a59b5757749e6848a491ebc731a91&amp;ItemId=71058&amp;ItemGuid=efa5d53865ac493cabb5910a70d6fdf3&amp;Data=24","https://sed.admsakhalin.ru/Docs/Citizen/_layouts/15/eos/edbtransfer.ashx?SiteId=84ddafa0031f409e9b1dd96f91351621&amp;WebId=b44a2e8f6bd940ffb8577ce52c7585e0&amp;ListId=fd8a59b5757749e6848a491ebc731a91&amp;ItemId=71058&amp;ItemGuid=efa5d53865ac493cabb5910a70d6fdf3&amp;Data=24")</f>
        <v>https://sed.admsakhalin.ru/Docs/Citizen/_layouts/15/eos/edbtransfer.ashx?SiteId=84ddafa0031f409e9b1dd96f91351621&amp;WebId=b44a2e8f6bd940ffb8577ce52c7585e0&amp;ListId=fd8a59b5757749e6848a491ebc731a91&amp;ItemId=71058&amp;ItemGuid=efa5d53865ac493cabb5910a70d6fdf3&amp;Data=24</v>
      </c>
    </row>
    <row r="185" spans="1:7" x14ac:dyDescent="0.25">
      <c r="A185" t="s">
        <v>19</v>
      </c>
      <c r="B185" t="s">
        <v>488</v>
      </c>
      <c r="C185" t="s">
        <v>489</v>
      </c>
      <c r="D185" t="s">
        <v>93</v>
      </c>
      <c r="E185" t="s">
        <v>490</v>
      </c>
      <c r="F185" t="str">
        <f t="shared" si="0"/>
        <v>Обращения граждан МО Ногликский ГО</v>
      </c>
      <c r="G185" s="11" t="str">
        <f>HYPERLINK("https://sed.admsakhalin.ru/Docs/Citizen/_layouts/15/eos/edbtransfer.ashx?SiteId=84ddafa0031f409e9b1dd96f91351621&amp;WebId=b44a2e8f6bd940ffb8577ce52c7585e0&amp;ListId=fd8a59b5757749e6848a491ebc731a91&amp;ItemId=67314&amp;ItemGuid=87ea38406cf34ffbb3c59131bddce599&amp;Data=24","https://sed.admsakhalin.ru/Docs/Citizen/_layouts/15/eos/edbtransfer.ashx?SiteId=84ddafa0031f409e9b1dd96f91351621&amp;WebId=b44a2e8f6bd940ffb8577ce52c7585e0&amp;ListId=fd8a59b5757749e6848a491ebc731a91&amp;ItemId=67314&amp;ItemGuid=87ea38406cf34ffbb3c59131bddce599&amp;Data=24")</f>
        <v>https://sed.admsakhalin.ru/Docs/Citizen/_layouts/15/eos/edbtransfer.ashx?SiteId=84ddafa0031f409e9b1dd96f91351621&amp;WebId=b44a2e8f6bd940ffb8577ce52c7585e0&amp;ListId=fd8a59b5757749e6848a491ebc731a91&amp;ItemId=67314&amp;ItemGuid=87ea38406cf34ffbb3c59131bddce599&amp;Data=24</v>
      </c>
    </row>
    <row r="186" spans="1:7" x14ac:dyDescent="0.25">
      <c r="A186" t="s">
        <v>19</v>
      </c>
      <c r="B186" t="s">
        <v>491</v>
      </c>
      <c r="C186" t="s">
        <v>492</v>
      </c>
      <c r="D186" t="s">
        <v>93</v>
      </c>
      <c r="E186" t="s">
        <v>493</v>
      </c>
      <c r="F186" t="str">
        <f t="shared" si="0"/>
        <v>Обращения граждан МО Ногликский ГО</v>
      </c>
      <c r="G186" s="11" t="str">
        <f>HYPERLINK("https://sed.admsakhalin.ru/Docs/Citizen/_layouts/15/eos/edbtransfer.ashx?SiteId=84ddafa0031f409e9b1dd96f91351621&amp;WebId=b44a2e8f6bd940ffb8577ce52c7585e0&amp;ListId=fd8a59b5757749e6848a491ebc731a91&amp;ItemId=67309&amp;ItemGuid=a3445af4b53748acb00d91755527f386&amp;Data=24","https://sed.admsakhalin.ru/Docs/Citizen/_layouts/15/eos/edbtransfer.ashx?SiteId=84ddafa0031f409e9b1dd96f91351621&amp;WebId=b44a2e8f6bd940ffb8577ce52c7585e0&amp;ListId=fd8a59b5757749e6848a491ebc731a91&amp;ItemId=67309&amp;ItemGuid=a3445af4b53748acb00d91755527f386&amp;Data=24")</f>
        <v>https://sed.admsakhalin.ru/Docs/Citizen/_layouts/15/eos/edbtransfer.ashx?SiteId=84ddafa0031f409e9b1dd96f91351621&amp;WebId=b44a2e8f6bd940ffb8577ce52c7585e0&amp;ListId=fd8a59b5757749e6848a491ebc731a91&amp;ItemId=67309&amp;ItemGuid=a3445af4b53748acb00d91755527f386&amp;Data=24</v>
      </c>
    </row>
    <row r="187" spans="1:7" x14ac:dyDescent="0.25">
      <c r="A187" t="s">
        <v>19</v>
      </c>
      <c r="B187" t="s">
        <v>64</v>
      </c>
      <c r="C187" t="s">
        <v>494</v>
      </c>
      <c r="D187" t="s">
        <v>192</v>
      </c>
      <c r="E187" t="s">
        <v>495</v>
      </c>
      <c r="F187" t="str">
        <f t="shared" si="0"/>
        <v>Обращения граждан МО Ногликский ГО</v>
      </c>
      <c r="G187" s="11" t="str">
        <f>HYPERLINK("https://sed.admsakhalin.ru/Docs/Citizen/_layouts/15/eos/edbtransfer.ashx?SiteId=84ddafa0031f409e9b1dd96f91351621&amp;WebId=b44a2e8f6bd940ffb8577ce52c7585e0&amp;ListId=fd8a59b5757749e6848a491ebc731a91&amp;ItemId=64647&amp;ItemGuid=cfd2584671a24df2aaed91ab7a404d29&amp;Data=24","https://sed.admsakhalin.ru/Docs/Citizen/_layouts/15/eos/edbtransfer.ashx?SiteId=84ddafa0031f409e9b1dd96f91351621&amp;WebId=b44a2e8f6bd940ffb8577ce52c7585e0&amp;ListId=fd8a59b5757749e6848a491ebc731a91&amp;ItemId=64647&amp;ItemGuid=cfd2584671a24df2aaed91ab7a404d29&amp;Data=24")</f>
        <v>https://sed.admsakhalin.ru/Docs/Citizen/_layouts/15/eos/edbtransfer.ashx?SiteId=84ddafa0031f409e9b1dd96f91351621&amp;WebId=b44a2e8f6bd940ffb8577ce52c7585e0&amp;ListId=fd8a59b5757749e6848a491ebc731a91&amp;ItemId=64647&amp;ItemGuid=cfd2584671a24df2aaed91ab7a404d29&amp;Data=24</v>
      </c>
    </row>
    <row r="188" spans="1:7" x14ac:dyDescent="0.25">
      <c r="A188" t="s">
        <v>19</v>
      </c>
      <c r="B188" t="s">
        <v>496</v>
      </c>
      <c r="C188" t="s">
        <v>497</v>
      </c>
      <c r="D188" t="s">
        <v>212</v>
      </c>
      <c r="E188" t="s">
        <v>41</v>
      </c>
      <c r="F188" t="str">
        <f t="shared" si="0"/>
        <v>Обращения граждан МО Ногликский ГО</v>
      </c>
      <c r="G188" s="11" t="str">
        <f>HYPERLINK("https://sed.admsakhalin.ru/Docs/Citizen/_layouts/15/eos/edbtransfer.ashx?SiteId=84ddafa0031f409e9b1dd96f91351621&amp;WebId=b44a2e8f6bd940ffb8577ce52c7585e0&amp;ListId=fd8a59b5757749e6848a491ebc731a91&amp;ItemId=71232&amp;ItemGuid=673e980deb884ca99ac6931dc70ad119&amp;Data=24","https://sed.admsakhalin.ru/Docs/Citizen/_layouts/15/eos/edbtransfer.ashx?SiteId=84ddafa0031f409e9b1dd96f91351621&amp;WebId=b44a2e8f6bd940ffb8577ce52c7585e0&amp;ListId=fd8a59b5757749e6848a491ebc731a91&amp;ItemId=71232&amp;ItemGuid=673e980deb884ca99ac6931dc70ad119&amp;Data=24")</f>
        <v>https://sed.admsakhalin.ru/Docs/Citizen/_layouts/15/eos/edbtransfer.ashx?SiteId=84ddafa0031f409e9b1dd96f91351621&amp;WebId=b44a2e8f6bd940ffb8577ce52c7585e0&amp;ListId=fd8a59b5757749e6848a491ebc731a91&amp;ItemId=71232&amp;ItemGuid=673e980deb884ca99ac6931dc70ad119&amp;Data=24</v>
      </c>
    </row>
    <row r="189" spans="1:7" x14ac:dyDescent="0.25">
      <c r="A189" t="s">
        <v>19</v>
      </c>
      <c r="B189" t="s">
        <v>95</v>
      </c>
      <c r="C189" t="s">
        <v>498</v>
      </c>
      <c r="D189" t="s">
        <v>499</v>
      </c>
      <c r="E189" t="s">
        <v>155</v>
      </c>
      <c r="F189" t="str">
        <f t="shared" si="0"/>
        <v>Обращения граждан МО Ногликский ГО</v>
      </c>
      <c r="G189" s="11" t="str">
        <f>HYPERLINK("https://sed.admsakhalin.ru/Docs/Citizen/_layouts/15/eos/edbtransfer.ashx?SiteId=84ddafa0031f409e9b1dd96f91351621&amp;WebId=b44a2e8f6bd940ffb8577ce52c7585e0&amp;ListId=fd8a59b5757749e6848a491ebc731a91&amp;ItemId=67376&amp;ItemGuid=893690631da54eaea0ea947fb0d81c67&amp;Data=24","https://sed.admsakhalin.ru/Docs/Citizen/_layouts/15/eos/edbtransfer.ashx?SiteId=84ddafa0031f409e9b1dd96f91351621&amp;WebId=b44a2e8f6bd940ffb8577ce52c7585e0&amp;ListId=fd8a59b5757749e6848a491ebc731a91&amp;ItemId=67376&amp;ItemGuid=893690631da54eaea0ea947fb0d81c67&amp;Data=24")</f>
        <v>https://sed.admsakhalin.ru/Docs/Citizen/_layouts/15/eos/edbtransfer.ashx?SiteId=84ddafa0031f409e9b1dd96f91351621&amp;WebId=b44a2e8f6bd940ffb8577ce52c7585e0&amp;ListId=fd8a59b5757749e6848a491ebc731a91&amp;ItemId=67376&amp;ItemGuid=893690631da54eaea0ea947fb0d81c67&amp;Data=24</v>
      </c>
    </row>
    <row r="190" spans="1:7" x14ac:dyDescent="0.25">
      <c r="A190" t="s">
        <v>19</v>
      </c>
      <c r="B190" t="s">
        <v>32</v>
      </c>
      <c r="C190" t="s">
        <v>500</v>
      </c>
      <c r="D190" t="s">
        <v>228</v>
      </c>
      <c r="E190" t="s">
        <v>501</v>
      </c>
      <c r="F190" t="str">
        <f t="shared" si="0"/>
        <v>Обращения граждан МО Ногликский ГО</v>
      </c>
      <c r="G190" s="11" t="str">
        <f>HYPERLINK("https://sed.admsakhalin.ru/Docs/Citizen/_layouts/15/eos/edbtransfer.ashx?SiteId=84ddafa0031f409e9b1dd96f91351621&amp;WebId=b44a2e8f6bd940ffb8577ce52c7585e0&amp;ListId=fd8a59b5757749e6848a491ebc731a91&amp;ItemId=69707&amp;ItemGuid=2b84cf56b42a456582729491cbae6633&amp;Data=24","https://sed.admsakhalin.ru/Docs/Citizen/_layouts/15/eos/edbtransfer.ashx?SiteId=84ddafa0031f409e9b1dd96f91351621&amp;WebId=b44a2e8f6bd940ffb8577ce52c7585e0&amp;ListId=fd8a59b5757749e6848a491ebc731a91&amp;ItemId=69707&amp;ItemGuid=2b84cf56b42a456582729491cbae6633&amp;Data=24")</f>
        <v>https://sed.admsakhalin.ru/Docs/Citizen/_layouts/15/eos/edbtransfer.ashx?SiteId=84ddafa0031f409e9b1dd96f91351621&amp;WebId=b44a2e8f6bd940ffb8577ce52c7585e0&amp;ListId=fd8a59b5757749e6848a491ebc731a91&amp;ItemId=69707&amp;ItemGuid=2b84cf56b42a456582729491cbae6633&amp;Data=24</v>
      </c>
    </row>
    <row r="191" spans="1:7" x14ac:dyDescent="0.25">
      <c r="A191" t="s">
        <v>19</v>
      </c>
      <c r="B191" t="s">
        <v>315</v>
      </c>
      <c r="C191" t="s">
        <v>502</v>
      </c>
      <c r="D191" t="s">
        <v>503</v>
      </c>
      <c r="E191" t="s">
        <v>306</v>
      </c>
      <c r="F191" t="str">
        <f t="shared" si="0"/>
        <v>Обращения граждан МО Ногликский ГО</v>
      </c>
      <c r="G191" s="11" t="str">
        <f>HYPERLINK("https://sed.admsakhalin.ru/Docs/Citizen/_layouts/15/eos/edbtransfer.ashx?SiteId=84ddafa0031f409e9b1dd96f91351621&amp;WebId=b44a2e8f6bd940ffb8577ce52c7585e0&amp;ListId=fd8a59b5757749e6848a491ebc731a91&amp;ItemId=70993&amp;ItemGuid=9adde92aa7804a93bae09565e54d565a&amp;Data=24","https://sed.admsakhalin.ru/Docs/Citizen/_layouts/15/eos/edbtransfer.ashx?SiteId=84ddafa0031f409e9b1dd96f91351621&amp;WebId=b44a2e8f6bd940ffb8577ce52c7585e0&amp;ListId=fd8a59b5757749e6848a491ebc731a91&amp;ItemId=70993&amp;ItemGuid=9adde92aa7804a93bae09565e54d565a&amp;Data=24")</f>
        <v>https://sed.admsakhalin.ru/Docs/Citizen/_layouts/15/eos/edbtransfer.ashx?SiteId=84ddafa0031f409e9b1dd96f91351621&amp;WebId=b44a2e8f6bd940ffb8577ce52c7585e0&amp;ListId=fd8a59b5757749e6848a491ebc731a91&amp;ItemId=70993&amp;ItemGuid=9adde92aa7804a93bae09565e54d565a&amp;Data=24</v>
      </c>
    </row>
    <row r="192" spans="1:7" x14ac:dyDescent="0.25">
      <c r="A192" t="s">
        <v>19</v>
      </c>
      <c r="B192" t="s">
        <v>91</v>
      </c>
      <c r="C192" t="s">
        <v>504</v>
      </c>
      <c r="D192" t="s">
        <v>505</v>
      </c>
      <c r="E192" t="s">
        <v>506</v>
      </c>
      <c r="F192" t="str">
        <f t="shared" si="0"/>
        <v>Обращения граждан МО Ногликский ГО</v>
      </c>
      <c r="G192" s="11" t="str">
        <f>HYPERLINK("https://sed.admsakhalin.ru/Docs/Citizen/_layouts/15/eos/edbtransfer.ashx?SiteId=84ddafa0031f409e9b1dd96f91351621&amp;WebId=b44a2e8f6bd940ffb8577ce52c7585e0&amp;ListId=fd8a59b5757749e6848a491ebc731a91&amp;ItemId=72080&amp;ItemGuid=c436ffe712144b35b0d49618abd1d8ad&amp;Data=24","https://sed.admsakhalin.ru/Docs/Citizen/_layouts/15/eos/edbtransfer.ashx?SiteId=84ddafa0031f409e9b1dd96f91351621&amp;WebId=b44a2e8f6bd940ffb8577ce52c7585e0&amp;ListId=fd8a59b5757749e6848a491ebc731a91&amp;ItemId=72080&amp;ItemGuid=c436ffe712144b35b0d49618abd1d8ad&amp;Data=24")</f>
        <v>https://sed.admsakhalin.ru/Docs/Citizen/_layouts/15/eos/edbtransfer.ashx?SiteId=84ddafa0031f409e9b1dd96f91351621&amp;WebId=b44a2e8f6bd940ffb8577ce52c7585e0&amp;ListId=fd8a59b5757749e6848a491ebc731a91&amp;ItemId=72080&amp;ItemGuid=c436ffe712144b35b0d49618abd1d8ad&amp;Data=24</v>
      </c>
    </row>
    <row r="193" spans="1:7" x14ac:dyDescent="0.25">
      <c r="A193" t="s">
        <v>19</v>
      </c>
      <c r="B193" t="s">
        <v>64</v>
      </c>
      <c r="C193" t="s">
        <v>507</v>
      </c>
      <c r="D193" t="s">
        <v>185</v>
      </c>
      <c r="E193" t="s">
        <v>508</v>
      </c>
      <c r="F193" t="str">
        <f t="shared" si="0"/>
        <v>Обращения граждан МО Ногликский ГО</v>
      </c>
      <c r="G193" s="11" t="str">
        <f>HYPERLINK("https://sed.admsakhalin.ru/Docs/Citizen/_layouts/15/eos/edbtransfer.ashx?SiteId=84ddafa0031f409e9b1dd96f91351621&amp;WebId=b44a2e8f6bd940ffb8577ce52c7585e0&amp;ListId=fd8a59b5757749e6848a491ebc731a91&amp;ItemId=70508&amp;ItemGuid=918e63b77c6043b2b4f49620fdf01bbc&amp;Data=24","https://sed.admsakhalin.ru/Docs/Citizen/_layouts/15/eos/edbtransfer.ashx?SiteId=84ddafa0031f409e9b1dd96f91351621&amp;WebId=b44a2e8f6bd940ffb8577ce52c7585e0&amp;ListId=fd8a59b5757749e6848a491ebc731a91&amp;ItemId=70508&amp;ItemGuid=918e63b77c6043b2b4f49620fdf01bbc&amp;Data=24")</f>
        <v>https://sed.admsakhalin.ru/Docs/Citizen/_layouts/15/eos/edbtransfer.ashx?SiteId=84ddafa0031f409e9b1dd96f91351621&amp;WebId=b44a2e8f6bd940ffb8577ce52c7585e0&amp;ListId=fd8a59b5757749e6848a491ebc731a91&amp;ItemId=70508&amp;ItemGuid=918e63b77c6043b2b4f49620fdf01bbc&amp;Data=24</v>
      </c>
    </row>
    <row r="194" spans="1:7" x14ac:dyDescent="0.25">
      <c r="A194" t="s">
        <v>19</v>
      </c>
      <c r="B194" t="s">
        <v>72</v>
      </c>
      <c r="C194" t="s">
        <v>509</v>
      </c>
      <c r="D194" t="s">
        <v>510</v>
      </c>
      <c r="E194" t="s">
        <v>511</v>
      </c>
      <c r="F194" t="str">
        <f t="shared" si="0"/>
        <v>Обращения граждан МО Ногликский ГО</v>
      </c>
      <c r="G194" s="11" t="str">
        <f>HYPERLINK("https://sed.admsakhalin.ru/Docs/Citizen/_layouts/15/eos/edbtransfer.ashx?SiteId=84ddafa0031f409e9b1dd96f91351621&amp;WebId=b44a2e8f6bd940ffb8577ce52c7585e0&amp;ListId=fd8a59b5757749e6848a491ebc731a91&amp;ItemId=64496&amp;ItemGuid=8fec00d53f5b4594946a96547e9867bb&amp;Data=24","https://sed.admsakhalin.ru/Docs/Citizen/_layouts/15/eos/edbtransfer.ashx?SiteId=84ddafa0031f409e9b1dd96f91351621&amp;WebId=b44a2e8f6bd940ffb8577ce52c7585e0&amp;ListId=fd8a59b5757749e6848a491ebc731a91&amp;ItemId=64496&amp;ItemGuid=8fec00d53f5b4594946a96547e9867bb&amp;Data=24")</f>
        <v>https://sed.admsakhalin.ru/Docs/Citizen/_layouts/15/eos/edbtransfer.ashx?SiteId=84ddafa0031f409e9b1dd96f91351621&amp;WebId=b44a2e8f6bd940ffb8577ce52c7585e0&amp;ListId=fd8a59b5757749e6848a491ebc731a91&amp;ItemId=64496&amp;ItemGuid=8fec00d53f5b4594946a96547e9867bb&amp;Data=24</v>
      </c>
    </row>
    <row r="195" spans="1:7" x14ac:dyDescent="0.25">
      <c r="A195" t="s">
        <v>19</v>
      </c>
      <c r="B195" t="s">
        <v>32</v>
      </c>
      <c r="C195" t="s">
        <v>512</v>
      </c>
      <c r="D195" t="s">
        <v>66</v>
      </c>
      <c r="E195" t="s">
        <v>513</v>
      </c>
      <c r="F195" t="str">
        <f t="shared" si="0"/>
        <v>Обращения граждан МО Ногликский ГО</v>
      </c>
      <c r="G195" s="11" t="str">
        <f>HYPERLINK("https://sed.admsakhalin.ru/Docs/Citizen/_layouts/15/eos/edbtransfer.ashx?SiteId=84ddafa0031f409e9b1dd96f91351621&amp;WebId=b44a2e8f6bd940ffb8577ce52c7585e0&amp;ListId=fd8a59b5757749e6848a491ebc731a91&amp;ItemId=66595&amp;ItemGuid=3a90d4280da940bd9e1e9778ac6d4dd2&amp;Data=24","https://sed.admsakhalin.ru/Docs/Citizen/_layouts/15/eos/edbtransfer.ashx?SiteId=84ddafa0031f409e9b1dd96f91351621&amp;WebId=b44a2e8f6bd940ffb8577ce52c7585e0&amp;ListId=fd8a59b5757749e6848a491ebc731a91&amp;ItemId=66595&amp;ItemGuid=3a90d4280da940bd9e1e9778ac6d4dd2&amp;Data=24")</f>
        <v>https://sed.admsakhalin.ru/Docs/Citizen/_layouts/15/eos/edbtransfer.ashx?SiteId=84ddafa0031f409e9b1dd96f91351621&amp;WebId=b44a2e8f6bd940ffb8577ce52c7585e0&amp;ListId=fd8a59b5757749e6848a491ebc731a91&amp;ItemId=66595&amp;ItemGuid=3a90d4280da940bd9e1e9778ac6d4dd2&amp;Data=24</v>
      </c>
    </row>
    <row r="196" spans="1:7" x14ac:dyDescent="0.25">
      <c r="A196" t="s">
        <v>19</v>
      </c>
      <c r="B196" t="s">
        <v>91</v>
      </c>
      <c r="C196" t="s">
        <v>514</v>
      </c>
      <c r="D196" t="s">
        <v>22</v>
      </c>
      <c r="E196" t="s">
        <v>515</v>
      </c>
      <c r="F196" t="str">
        <f t="shared" si="0"/>
        <v>Обращения граждан МО Ногликский ГО</v>
      </c>
      <c r="G196" s="11" t="str">
        <f>HYPERLINK("https://sed.admsakhalin.ru/Docs/Citizen/_layouts/15/eos/edbtransfer.ashx?SiteId=84ddafa0031f409e9b1dd96f91351621&amp;WebId=b44a2e8f6bd940ffb8577ce52c7585e0&amp;ListId=fd8a59b5757749e6848a491ebc731a91&amp;ItemId=64264&amp;ItemGuid=2fb44273bb9b43478dd29804fd8935e4&amp;Data=24","https://sed.admsakhalin.ru/Docs/Citizen/_layouts/15/eos/edbtransfer.ashx?SiteId=84ddafa0031f409e9b1dd96f91351621&amp;WebId=b44a2e8f6bd940ffb8577ce52c7585e0&amp;ListId=fd8a59b5757749e6848a491ebc731a91&amp;ItemId=64264&amp;ItemGuid=2fb44273bb9b43478dd29804fd8935e4&amp;Data=24")</f>
        <v>https://sed.admsakhalin.ru/Docs/Citizen/_layouts/15/eos/edbtransfer.ashx?SiteId=84ddafa0031f409e9b1dd96f91351621&amp;WebId=b44a2e8f6bd940ffb8577ce52c7585e0&amp;ListId=fd8a59b5757749e6848a491ebc731a91&amp;ItemId=64264&amp;ItemGuid=2fb44273bb9b43478dd29804fd8935e4&amp;Data=24</v>
      </c>
    </row>
    <row r="197" spans="1:7" x14ac:dyDescent="0.25">
      <c r="A197" t="s">
        <v>19</v>
      </c>
      <c r="B197" t="s">
        <v>125</v>
      </c>
      <c r="C197" t="s">
        <v>516</v>
      </c>
      <c r="D197" t="s">
        <v>517</v>
      </c>
      <c r="E197" t="s">
        <v>518</v>
      </c>
      <c r="F197" t="str">
        <f t="shared" si="0"/>
        <v>Обращения граждан МО Ногликский ГО</v>
      </c>
      <c r="G197" s="11" t="str">
        <f>HYPERLINK("https://sed.admsakhalin.ru/Docs/Citizen/_layouts/15/eos/edbtransfer.ashx?SiteId=84ddafa0031f409e9b1dd96f91351621&amp;WebId=b44a2e8f6bd940ffb8577ce52c7585e0&amp;ListId=fd8a59b5757749e6848a491ebc731a91&amp;ItemId=67171&amp;ItemGuid=79a84b717c3c44bc9e2a9861d8e9ce1b&amp;Data=24","https://sed.admsakhalin.ru/Docs/Citizen/_layouts/15/eos/edbtransfer.ashx?SiteId=84ddafa0031f409e9b1dd96f91351621&amp;WebId=b44a2e8f6bd940ffb8577ce52c7585e0&amp;ListId=fd8a59b5757749e6848a491ebc731a91&amp;ItemId=67171&amp;ItemGuid=79a84b717c3c44bc9e2a9861d8e9ce1b&amp;Data=24")</f>
        <v>https://sed.admsakhalin.ru/Docs/Citizen/_layouts/15/eos/edbtransfer.ashx?SiteId=84ddafa0031f409e9b1dd96f91351621&amp;WebId=b44a2e8f6bd940ffb8577ce52c7585e0&amp;ListId=fd8a59b5757749e6848a491ebc731a91&amp;ItemId=67171&amp;ItemGuid=79a84b717c3c44bc9e2a9861d8e9ce1b&amp;Data=24</v>
      </c>
    </row>
    <row r="198" spans="1:7" x14ac:dyDescent="0.25">
      <c r="A198" t="s">
        <v>19</v>
      </c>
      <c r="B198" t="s">
        <v>20</v>
      </c>
      <c r="C198" t="s">
        <v>519</v>
      </c>
      <c r="D198" t="s">
        <v>40</v>
      </c>
      <c r="E198" t="s">
        <v>23</v>
      </c>
      <c r="F198" t="str">
        <f t="shared" si="0"/>
        <v>Обращения граждан МО Ногликский ГО</v>
      </c>
      <c r="G198" s="11" t="str">
        <f>HYPERLINK("https://sed.admsakhalin.ru/Docs/Citizen/_layouts/15/eos/edbtransfer.ashx?SiteId=84ddafa0031f409e9b1dd96f91351621&amp;WebId=b44a2e8f6bd940ffb8577ce52c7585e0&amp;ListId=fd8a59b5757749e6848a491ebc731a91&amp;ItemId=65192&amp;ItemGuid=7967292519aa408b8a3398985f07b90b&amp;Data=24","https://sed.admsakhalin.ru/Docs/Citizen/_layouts/15/eos/edbtransfer.ashx?SiteId=84ddafa0031f409e9b1dd96f91351621&amp;WebId=b44a2e8f6bd940ffb8577ce52c7585e0&amp;ListId=fd8a59b5757749e6848a491ebc731a91&amp;ItemId=65192&amp;ItemGuid=7967292519aa408b8a3398985f07b90b&amp;Data=24")</f>
        <v>https://sed.admsakhalin.ru/Docs/Citizen/_layouts/15/eos/edbtransfer.ashx?SiteId=84ddafa0031f409e9b1dd96f91351621&amp;WebId=b44a2e8f6bd940ffb8577ce52c7585e0&amp;ListId=fd8a59b5757749e6848a491ebc731a91&amp;ItemId=65192&amp;ItemGuid=7967292519aa408b8a3398985f07b90b&amp;Data=24</v>
      </c>
    </row>
    <row r="199" spans="1:7" x14ac:dyDescent="0.25">
      <c r="A199" t="s">
        <v>19</v>
      </c>
      <c r="B199" t="s">
        <v>64</v>
      </c>
      <c r="C199" t="s">
        <v>520</v>
      </c>
      <c r="D199" t="s">
        <v>198</v>
      </c>
      <c r="E199" t="s">
        <v>521</v>
      </c>
      <c r="F199" t="str">
        <f t="shared" si="0"/>
        <v>Обращения граждан МО Ногликский ГО</v>
      </c>
      <c r="G199" s="11" t="str">
        <f>HYPERLINK("https://sed.admsakhalin.ru/Docs/Citizen/_layouts/15/eos/edbtransfer.ashx?SiteId=84ddafa0031f409e9b1dd96f91351621&amp;WebId=b44a2e8f6bd940ffb8577ce52c7585e0&amp;ListId=fd8a59b5757749e6848a491ebc731a91&amp;ItemId=69893&amp;ItemGuid=4cacc9725d664247b3aa993b95f681fa&amp;Data=24","https://sed.admsakhalin.ru/Docs/Citizen/_layouts/15/eos/edbtransfer.ashx?SiteId=84ddafa0031f409e9b1dd96f91351621&amp;WebId=b44a2e8f6bd940ffb8577ce52c7585e0&amp;ListId=fd8a59b5757749e6848a491ebc731a91&amp;ItemId=69893&amp;ItemGuid=4cacc9725d664247b3aa993b95f681fa&amp;Data=24")</f>
        <v>https://sed.admsakhalin.ru/Docs/Citizen/_layouts/15/eos/edbtransfer.ashx?SiteId=84ddafa0031f409e9b1dd96f91351621&amp;WebId=b44a2e8f6bd940ffb8577ce52c7585e0&amp;ListId=fd8a59b5757749e6848a491ebc731a91&amp;ItemId=69893&amp;ItemGuid=4cacc9725d664247b3aa993b95f681fa&amp;Data=24</v>
      </c>
    </row>
    <row r="200" spans="1:7" x14ac:dyDescent="0.25">
      <c r="A200" t="s">
        <v>19</v>
      </c>
      <c r="B200" t="s">
        <v>42</v>
      </c>
      <c r="C200" t="s">
        <v>522</v>
      </c>
      <c r="D200" t="s">
        <v>108</v>
      </c>
      <c r="E200" t="s">
        <v>306</v>
      </c>
      <c r="F200" t="str">
        <f t="shared" si="0"/>
        <v>Обращения граждан МО Ногликский ГО</v>
      </c>
      <c r="G200" s="11" t="str">
        <f>HYPERLINK("https://sed.admsakhalin.ru/Docs/Citizen/_layouts/15/eos/edbtransfer.ashx?SiteId=84ddafa0031f409e9b1dd96f91351621&amp;WebId=b44a2e8f6bd940ffb8577ce52c7585e0&amp;ListId=fd8a59b5757749e6848a491ebc731a91&amp;ItemId=70685&amp;ItemGuid=0608cf26882341209c819ac1b43e3c66&amp;Data=24","https://sed.admsakhalin.ru/Docs/Citizen/_layouts/15/eos/edbtransfer.ashx?SiteId=84ddafa0031f409e9b1dd96f91351621&amp;WebId=b44a2e8f6bd940ffb8577ce52c7585e0&amp;ListId=fd8a59b5757749e6848a491ebc731a91&amp;ItemId=70685&amp;ItemGuid=0608cf26882341209c819ac1b43e3c66&amp;Data=24")</f>
        <v>https://sed.admsakhalin.ru/Docs/Citizen/_layouts/15/eos/edbtransfer.ashx?SiteId=84ddafa0031f409e9b1dd96f91351621&amp;WebId=b44a2e8f6bd940ffb8577ce52c7585e0&amp;ListId=fd8a59b5757749e6848a491ebc731a91&amp;ItemId=70685&amp;ItemGuid=0608cf26882341209c819ac1b43e3c66&amp;Data=24</v>
      </c>
    </row>
    <row r="201" spans="1:7" x14ac:dyDescent="0.25">
      <c r="A201" t="s">
        <v>19</v>
      </c>
      <c r="B201" t="s">
        <v>113</v>
      </c>
      <c r="C201" t="s">
        <v>523</v>
      </c>
      <c r="D201" t="s">
        <v>48</v>
      </c>
      <c r="E201" t="s">
        <v>524</v>
      </c>
      <c r="F201" t="str">
        <f t="shared" si="0"/>
        <v>Обращения граждан МО Ногликский ГО</v>
      </c>
      <c r="G201" s="11" t="str">
        <f>HYPERLINK("https://sed.admsakhalin.ru/Docs/Citizen/_layouts/15/eos/edbtransfer.ashx?SiteId=84ddafa0031f409e9b1dd96f91351621&amp;WebId=b44a2e8f6bd940ffb8577ce52c7585e0&amp;ListId=fd8a59b5757749e6848a491ebc731a91&amp;ItemId=68850&amp;ItemGuid=6ac1ed4c669c49908a339b09d8b45394&amp;Data=24","https://sed.admsakhalin.ru/Docs/Citizen/_layouts/15/eos/edbtransfer.ashx?SiteId=84ddafa0031f409e9b1dd96f91351621&amp;WebId=b44a2e8f6bd940ffb8577ce52c7585e0&amp;ListId=fd8a59b5757749e6848a491ebc731a91&amp;ItemId=68850&amp;ItemGuid=6ac1ed4c669c49908a339b09d8b45394&amp;Data=24")</f>
        <v>https://sed.admsakhalin.ru/Docs/Citizen/_layouts/15/eos/edbtransfer.ashx?SiteId=84ddafa0031f409e9b1dd96f91351621&amp;WebId=b44a2e8f6bd940ffb8577ce52c7585e0&amp;ListId=fd8a59b5757749e6848a491ebc731a91&amp;ItemId=68850&amp;ItemGuid=6ac1ed4c669c49908a339b09d8b45394&amp;Data=24</v>
      </c>
    </row>
    <row r="202" spans="1:7" x14ac:dyDescent="0.25">
      <c r="A202" t="s">
        <v>19</v>
      </c>
      <c r="B202" t="s">
        <v>72</v>
      </c>
      <c r="C202" t="s">
        <v>525</v>
      </c>
      <c r="D202" t="s">
        <v>40</v>
      </c>
      <c r="E202" t="s">
        <v>526</v>
      </c>
      <c r="F202" t="str">
        <f t="shared" si="0"/>
        <v>Обращения граждан МО Ногликский ГО</v>
      </c>
      <c r="G202" s="11" t="str">
        <f>HYPERLINK("https://sed.admsakhalin.ru/Docs/Citizen/_layouts/15/eos/edbtransfer.ashx?SiteId=84ddafa0031f409e9b1dd96f91351621&amp;WebId=b44a2e8f6bd940ffb8577ce52c7585e0&amp;ListId=fd8a59b5757749e6848a491ebc731a91&amp;ItemId=65161&amp;ItemGuid=9b11af7f659044b191099b55de567d7d&amp;Data=24","https://sed.admsakhalin.ru/Docs/Citizen/_layouts/15/eos/edbtransfer.ashx?SiteId=84ddafa0031f409e9b1dd96f91351621&amp;WebId=b44a2e8f6bd940ffb8577ce52c7585e0&amp;ListId=fd8a59b5757749e6848a491ebc731a91&amp;ItemId=65161&amp;ItemGuid=9b11af7f659044b191099b55de567d7d&amp;Data=24")</f>
        <v>https://sed.admsakhalin.ru/Docs/Citizen/_layouts/15/eos/edbtransfer.ashx?SiteId=84ddafa0031f409e9b1dd96f91351621&amp;WebId=b44a2e8f6bd940ffb8577ce52c7585e0&amp;ListId=fd8a59b5757749e6848a491ebc731a91&amp;ItemId=65161&amp;ItemGuid=9b11af7f659044b191099b55de567d7d&amp;Data=24</v>
      </c>
    </row>
    <row r="203" spans="1:7" x14ac:dyDescent="0.25">
      <c r="A203" t="s">
        <v>19</v>
      </c>
      <c r="B203" t="s">
        <v>42</v>
      </c>
      <c r="C203" t="s">
        <v>527</v>
      </c>
      <c r="D203" t="s">
        <v>81</v>
      </c>
      <c r="E203" t="s">
        <v>306</v>
      </c>
      <c r="F203" t="str">
        <f t="shared" si="0"/>
        <v>Обращения граждан МО Ногликский ГО</v>
      </c>
      <c r="G203" s="11" t="str">
        <f>HYPERLINK("https://sed.admsakhalin.ru/Docs/Citizen/_layouts/15/eos/edbtransfer.ashx?SiteId=84ddafa0031f409e9b1dd96f91351621&amp;WebId=b44a2e8f6bd940ffb8577ce52c7585e0&amp;ListId=fd8a59b5757749e6848a491ebc731a91&amp;ItemId=67849&amp;ItemGuid=b5cb5f92f0ff421197fb9c0e23057edb&amp;Data=24","https://sed.admsakhalin.ru/Docs/Citizen/_layouts/15/eos/edbtransfer.ashx?SiteId=84ddafa0031f409e9b1dd96f91351621&amp;WebId=b44a2e8f6bd940ffb8577ce52c7585e0&amp;ListId=fd8a59b5757749e6848a491ebc731a91&amp;ItemId=67849&amp;ItemGuid=b5cb5f92f0ff421197fb9c0e23057edb&amp;Data=24")</f>
        <v>https://sed.admsakhalin.ru/Docs/Citizen/_layouts/15/eos/edbtransfer.ashx?SiteId=84ddafa0031f409e9b1dd96f91351621&amp;WebId=b44a2e8f6bd940ffb8577ce52c7585e0&amp;ListId=fd8a59b5757749e6848a491ebc731a91&amp;ItemId=67849&amp;ItemGuid=b5cb5f92f0ff421197fb9c0e23057edb&amp;Data=24</v>
      </c>
    </row>
    <row r="204" spans="1:7" x14ac:dyDescent="0.25">
      <c r="A204" t="s">
        <v>19</v>
      </c>
      <c r="B204" t="s">
        <v>91</v>
      </c>
      <c r="C204" t="s">
        <v>528</v>
      </c>
      <c r="D204" t="s">
        <v>124</v>
      </c>
      <c r="E204" t="s">
        <v>375</v>
      </c>
      <c r="F204" t="str">
        <f t="shared" si="0"/>
        <v>Обращения граждан МО Ногликский ГО</v>
      </c>
      <c r="G204" s="11" t="str">
        <f>HYPERLINK("https://sed.admsakhalin.ru/Docs/Citizen/_layouts/15/eos/edbtransfer.ashx?SiteId=84ddafa0031f409e9b1dd96f91351621&amp;WebId=b44a2e8f6bd940ffb8577ce52c7585e0&amp;ListId=fd8a59b5757749e6848a491ebc731a91&amp;ItemId=66189&amp;ItemGuid=e3c4171becaa4b8aa5bd9c5053cbaa21&amp;Data=24","https://sed.admsakhalin.ru/Docs/Citizen/_layouts/15/eos/edbtransfer.ashx?SiteId=84ddafa0031f409e9b1dd96f91351621&amp;WebId=b44a2e8f6bd940ffb8577ce52c7585e0&amp;ListId=fd8a59b5757749e6848a491ebc731a91&amp;ItemId=66189&amp;ItemGuid=e3c4171becaa4b8aa5bd9c5053cbaa21&amp;Data=24")</f>
        <v>https://sed.admsakhalin.ru/Docs/Citizen/_layouts/15/eos/edbtransfer.ashx?SiteId=84ddafa0031f409e9b1dd96f91351621&amp;WebId=b44a2e8f6bd940ffb8577ce52c7585e0&amp;ListId=fd8a59b5757749e6848a491ebc731a91&amp;ItemId=66189&amp;ItemGuid=e3c4171becaa4b8aa5bd9c5053cbaa21&amp;Data=24</v>
      </c>
    </row>
    <row r="205" spans="1:7" x14ac:dyDescent="0.25">
      <c r="A205" t="s">
        <v>19</v>
      </c>
      <c r="B205" t="s">
        <v>79</v>
      </c>
      <c r="C205" t="s">
        <v>529</v>
      </c>
      <c r="D205" t="s">
        <v>97</v>
      </c>
      <c r="E205" t="s">
        <v>530</v>
      </c>
      <c r="F205" t="str">
        <f t="shared" si="0"/>
        <v>Обращения граждан МО Ногликский ГО</v>
      </c>
      <c r="G205" s="11" t="str">
        <f>HYPERLINK("https://sed.admsakhalin.ru/Docs/Citizen/_layouts/15/eos/edbtransfer.ashx?SiteId=84ddafa0031f409e9b1dd96f91351621&amp;WebId=b44a2e8f6bd940ffb8577ce52c7585e0&amp;ListId=fd8a59b5757749e6848a491ebc731a91&amp;ItemId=68258&amp;ItemGuid=f0bccbbfc538450294889c8d4f13210e&amp;Data=24","https://sed.admsakhalin.ru/Docs/Citizen/_layouts/15/eos/edbtransfer.ashx?SiteId=84ddafa0031f409e9b1dd96f91351621&amp;WebId=b44a2e8f6bd940ffb8577ce52c7585e0&amp;ListId=fd8a59b5757749e6848a491ebc731a91&amp;ItemId=68258&amp;ItemGuid=f0bccbbfc538450294889c8d4f13210e&amp;Data=24")</f>
        <v>https://sed.admsakhalin.ru/Docs/Citizen/_layouts/15/eos/edbtransfer.ashx?SiteId=84ddafa0031f409e9b1dd96f91351621&amp;WebId=b44a2e8f6bd940ffb8577ce52c7585e0&amp;ListId=fd8a59b5757749e6848a491ebc731a91&amp;ItemId=68258&amp;ItemGuid=f0bccbbfc538450294889c8d4f13210e&amp;Data=24</v>
      </c>
    </row>
    <row r="206" spans="1:7" x14ac:dyDescent="0.25">
      <c r="A206" t="s">
        <v>19</v>
      </c>
      <c r="B206" t="s">
        <v>531</v>
      </c>
      <c r="C206" t="s">
        <v>532</v>
      </c>
      <c r="D206" t="s">
        <v>533</v>
      </c>
      <c r="E206" t="s">
        <v>534</v>
      </c>
      <c r="F206" t="str">
        <f t="shared" si="0"/>
        <v>Обращения граждан МО Ногликский ГО</v>
      </c>
      <c r="G206" s="11" t="str">
        <f>HYPERLINK("https://sed.admsakhalin.ru/Docs/Citizen/_layouts/15/eos/edbtransfer.ashx?SiteId=84ddafa0031f409e9b1dd96f91351621&amp;WebId=b44a2e8f6bd940ffb8577ce52c7585e0&amp;ListId=fd8a59b5757749e6848a491ebc731a91&amp;ItemId=67688&amp;ItemGuid=21126b06fdaa419d8acf9cc6db87fada&amp;Data=24","https://sed.admsakhalin.ru/Docs/Citizen/_layouts/15/eos/edbtransfer.ashx?SiteId=84ddafa0031f409e9b1dd96f91351621&amp;WebId=b44a2e8f6bd940ffb8577ce52c7585e0&amp;ListId=fd8a59b5757749e6848a491ebc731a91&amp;ItemId=67688&amp;ItemGuid=21126b06fdaa419d8acf9cc6db87fada&amp;Data=24")</f>
        <v>https://sed.admsakhalin.ru/Docs/Citizen/_layouts/15/eos/edbtransfer.ashx?SiteId=84ddafa0031f409e9b1dd96f91351621&amp;WebId=b44a2e8f6bd940ffb8577ce52c7585e0&amp;ListId=fd8a59b5757749e6848a491ebc731a91&amp;ItemId=67688&amp;ItemGuid=21126b06fdaa419d8acf9cc6db87fada&amp;Data=24</v>
      </c>
    </row>
    <row r="207" spans="1:7" x14ac:dyDescent="0.25">
      <c r="A207" t="s">
        <v>19</v>
      </c>
      <c r="B207" t="s">
        <v>535</v>
      </c>
      <c r="C207" t="s">
        <v>536</v>
      </c>
      <c r="D207" t="s">
        <v>537</v>
      </c>
      <c r="E207" t="s">
        <v>538</v>
      </c>
      <c r="F207" t="str">
        <f t="shared" si="0"/>
        <v>Обращения граждан МО Ногликский ГО</v>
      </c>
      <c r="G207" s="11" t="str">
        <f>HYPERLINK("https://sed.admsakhalin.ru/Docs/Citizen/_layouts/15/eos/edbtransfer.ashx?SiteId=84ddafa0031f409e9b1dd96f91351621&amp;WebId=b44a2e8f6bd940ffb8577ce52c7585e0&amp;ListId=fd8a59b5757749e6848a491ebc731a91&amp;ItemId=71743&amp;ItemGuid=9f8c22db90af4e69a2339d295d38281b&amp;Data=24","https://sed.admsakhalin.ru/Docs/Citizen/_layouts/15/eos/edbtransfer.ashx?SiteId=84ddafa0031f409e9b1dd96f91351621&amp;WebId=b44a2e8f6bd940ffb8577ce52c7585e0&amp;ListId=fd8a59b5757749e6848a491ebc731a91&amp;ItemId=71743&amp;ItemGuid=9f8c22db90af4e69a2339d295d38281b&amp;Data=24")</f>
        <v>https://sed.admsakhalin.ru/Docs/Citizen/_layouts/15/eos/edbtransfer.ashx?SiteId=84ddafa0031f409e9b1dd96f91351621&amp;WebId=b44a2e8f6bd940ffb8577ce52c7585e0&amp;ListId=fd8a59b5757749e6848a491ebc731a91&amp;ItemId=71743&amp;ItemGuid=9f8c22db90af4e69a2339d295d38281b&amp;Data=24</v>
      </c>
    </row>
    <row r="208" spans="1:7" x14ac:dyDescent="0.25">
      <c r="A208" t="s">
        <v>19</v>
      </c>
      <c r="B208" t="s">
        <v>248</v>
      </c>
      <c r="C208" t="s">
        <v>539</v>
      </c>
      <c r="D208" t="s">
        <v>540</v>
      </c>
      <c r="E208" t="s">
        <v>541</v>
      </c>
      <c r="F208" t="str">
        <f t="shared" si="0"/>
        <v>Обращения граждан МО Ногликский ГО</v>
      </c>
      <c r="G208" s="11" t="str">
        <f>HYPERLINK("https://sed.admsakhalin.ru/Docs/Citizen/_layouts/15/eos/edbtransfer.ashx?SiteId=84ddafa0031f409e9b1dd96f91351621&amp;WebId=b44a2e8f6bd940ffb8577ce52c7585e0&amp;ListId=fd8a59b5757749e6848a491ebc731a91&amp;ItemId=71143&amp;ItemGuid=73228329a0444e50b8839d66f9a6ae46&amp;Data=24","https://sed.admsakhalin.ru/Docs/Citizen/_layouts/15/eos/edbtransfer.ashx?SiteId=84ddafa0031f409e9b1dd96f91351621&amp;WebId=b44a2e8f6bd940ffb8577ce52c7585e0&amp;ListId=fd8a59b5757749e6848a491ebc731a91&amp;ItemId=71143&amp;ItemGuid=73228329a0444e50b8839d66f9a6ae46&amp;Data=24")</f>
        <v>https://sed.admsakhalin.ru/Docs/Citizen/_layouts/15/eos/edbtransfer.ashx?SiteId=84ddafa0031f409e9b1dd96f91351621&amp;WebId=b44a2e8f6bd940ffb8577ce52c7585e0&amp;ListId=fd8a59b5757749e6848a491ebc731a91&amp;ItemId=71143&amp;ItemGuid=73228329a0444e50b8839d66f9a6ae46&amp;Data=24</v>
      </c>
    </row>
    <row r="209" spans="1:7" x14ac:dyDescent="0.25">
      <c r="A209" t="s">
        <v>19</v>
      </c>
      <c r="B209" t="s">
        <v>64</v>
      </c>
      <c r="C209" t="s">
        <v>542</v>
      </c>
      <c r="D209" t="s">
        <v>108</v>
      </c>
      <c r="E209" t="s">
        <v>543</v>
      </c>
      <c r="F209" t="str">
        <f t="shared" si="0"/>
        <v>Обращения граждан МО Ногликский ГО</v>
      </c>
      <c r="G209" s="11" t="str">
        <f>HYPERLINK("https://sed.admsakhalin.ru/Docs/Citizen/_layouts/15/eos/edbtransfer.ashx?SiteId=84ddafa0031f409e9b1dd96f91351621&amp;WebId=b44a2e8f6bd940ffb8577ce52c7585e0&amp;ListId=fd8a59b5757749e6848a491ebc731a91&amp;ItemId=70691&amp;ItemGuid=03ac7ab643a84db991d89d76b28d0819&amp;Data=24","https://sed.admsakhalin.ru/Docs/Citizen/_layouts/15/eos/edbtransfer.ashx?SiteId=84ddafa0031f409e9b1dd96f91351621&amp;WebId=b44a2e8f6bd940ffb8577ce52c7585e0&amp;ListId=fd8a59b5757749e6848a491ebc731a91&amp;ItemId=70691&amp;ItemGuid=03ac7ab643a84db991d89d76b28d0819&amp;Data=24")</f>
        <v>https://sed.admsakhalin.ru/Docs/Citizen/_layouts/15/eos/edbtransfer.ashx?SiteId=84ddafa0031f409e9b1dd96f91351621&amp;WebId=b44a2e8f6bd940ffb8577ce52c7585e0&amp;ListId=fd8a59b5757749e6848a491ebc731a91&amp;ItemId=70691&amp;ItemGuid=03ac7ab643a84db991d89d76b28d0819&amp;Data=24</v>
      </c>
    </row>
    <row r="210" spans="1:7" x14ac:dyDescent="0.25">
      <c r="A210" t="s">
        <v>19</v>
      </c>
      <c r="B210" t="s">
        <v>83</v>
      </c>
      <c r="C210" t="s">
        <v>544</v>
      </c>
      <c r="D210" t="s">
        <v>545</v>
      </c>
      <c r="E210" t="s">
        <v>546</v>
      </c>
      <c r="F210" t="str">
        <f t="shared" si="0"/>
        <v>Обращения граждан МО Ногликский ГО</v>
      </c>
      <c r="G210" s="11" t="str">
        <f>HYPERLINK("https://sed.admsakhalin.ru/Docs/Citizen/_layouts/15/eos/edbtransfer.ashx?SiteId=84ddafa0031f409e9b1dd96f91351621&amp;WebId=b44a2e8f6bd940ffb8577ce52c7585e0&amp;ListId=fd8a59b5757749e6848a491ebc731a91&amp;ItemId=66894&amp;ItemGuid=8f0d29b8efbe4a3e9db79e902126881f&amp;Data=24","https://sed.admsakhalin.ru/Docs/Citizen/_layouts/15/eos/edbtransfer.ashx?SiteId=84ddafa0031f409e9b1dd96f91351621&amp;WebId=b44a2e8f6bd940ffb8577ce52c7585e0&amp;ListId=fd8a59b5757749e6848a491ebc731a91&amp;ItemId=66894&amp;ItemGuid=8f0d29b8efbe4a3e9db79e902126881f&amp;Data=24")</f>
        <v>https://sed.admsakhalin.ru/Docs/Citizen/_layouts/15/eos/edbtransfer.ashx?SiteId=84ddafa0031f409e9b1dd96f91351621&amp;WebId=b44a2e8f6bd940ffb8577ce52c7585e0&amp;ListId=fd8a59b5757749e6848a491ebc731a91&amp;ItemId=66894&amp;ItemGuid=8f0d29b8efbe4a3e9db79e902126881f&amp;Data=24</v>
      </c>
    </row>
    <row r="211" spans="1:7" x14ac:dyDescent="0.25">
      <c r="A211" t="s">
        <v>19</v>
      </c>
      <c r="B211" t="s">
        <v>20</v>
      </c>
      <c r="C211" t="s">
        <v>547</v>
      </c>
      <c r="D211" t="s">
        <v>100</v>
      </c>
      <c r="E211" t="s">
        <v>23</v>
      </c>
      <c r="F211" t="str">
        <f t="shared" si="0"/>
        <v>Обращения граждан МО Ногликский ГО</v>
      </c>
      <c r="G211" s="11" t="str">
        <f>HYPERLINK("https://sed.admsakhalin.ru/Docs/Citizen/_layouts/15/eos/edbtransfer.ashx?SiteId=84ddafa0031f409e9b1dd96f91351621&amp;WebId=b44a2e8f6bd940ffb8577ce52c7585e0&amp;ListId=fd8a59b5757749e6848a491ebc731a91&amp;ItemId=71509&amp;ItemGuid=50130120975f463c952da1139ce6f7b3&amp;Data=24","https://sed.admsakhalin.ru/Docs/Citizen/_layouts/15/eos/edbtransfer.ashx?SiteId=84ddafa0031f409e9b1dd96f91351621&amp;WebId=b44a2e8f6bd940ffb8577ce52c7585e0&amp;ListId=fd8a59b5757749e6848a491ebc731a91&amp;ItemId=71509&amp;ItemGuid=50130120975f463c952da1139ce6f7b3&amp;Data=24")</f>
        <v>https://sed.admsakhalin.ru/Docs/Citizen/_layouts/15/eos/edbtransfer.ashx?SiteId=84ddafa0031f409e9b1dd96f91351621&amp;WebId=b44a2e8f6bd940ffb8577ce52c7585e0&amp;ListId=fd8a59b5757749e6848a491ebc731a91&amp;ItemId=71509&amp;ItemGuid=50130120975f463c952da1139ce6f7b3&amp;Data=24</v>
      </c>
    </row>
    <row r="212" spans="1:7" x14ac:dyDescent="0.25">
      <c r="A212" t="s">
        <v>19</v>
      </c>
      <c r="B212" t="s">
        <v>20</v>
      </c>
      <c r="C212" t="s">
        <v>548</v>
      </c>
      <c r="D212" t="s">
        <v>40</v>
      </c>
      <c r="E212" t="s">
        <v>23</v>
      </c>
      <c r="F212" t="str">
        <f t="shared" si="0"/>
        <v>Обращения граждан МО Ногликский ГО</v>
      </c>
      <c r="G212" s="11" t="str">
        <f>HYPERLINK("https://sed.admsakhalin.ru/Docs/Citizen/_layouts/15/eos/edbtransfer.ashx?SiteId=84ddafa0031f409e9b1dd96f91351621&amp;WebId=b44a2e8f6bd940ffb8577ce52c7585e0&amp;ListId=fd8a59b5757749e6848a491ebc731a91&amp;ItemId=65190&amp;ItemGuid=8138ec67842e4e2ea814a1dbd0660dad&amp;Data=24","https://sed.admsakhalin.ru/Docs/Citizen/_layouts/15/eos/edbtransfer.ashx?SiteId=84ddafa0031f409e9b1dd96f91351621&amp;WebId=b44a2e8f6bd940ffb8577ce52c7585e0&amp;ListId=fd8a59b5757749e6848a491ebc731a91&amp;ItemId=65190&amp;ItemGuid=8138ec67842e4e2ea814a1dbd0660dad&amp;Data=24")</f>
        <v>https://sed.admsakhalin.ru/Docs/Citizen/_layouts/15/eos/edbtransfer.ashx?SiteId=84ddafa0031f409e9b1dd96f91351621&amp;WebId=b44a2e8f6bd940ffb8577ce52c7585e0&amp;ListId=fd8a59b5757749e6848a491ebc731a91&amp;ItemId=65190&amp;ItemGuid=8138ec67842e4e2ea814a1dbd0660dad&amp;Data=24</v>
      </c>
    </row>
    <row r="213" spans="1:7" x14ac:dyDescent="0.25">
      <c r="A213" t="s">
        <v>19</v>
      </c>
      <c r="B213" t="s">
        <v>95</v>
      </c>
      <c r="C213" t="s">
        <v>549</v>
      </c>
      <c r="D213" t="s">
        <v>499</v>
      </c>
      <c r="E213" t="s">
        <v>550</v>
      </c>
      <c r="F213" t="str">
        <f t="shared" si="0"/>
        <v>Обращения граждан МО Ногликский ГО</v>
      </c>
      <c r="G213" s="11" t="str">
        <f>HYPERLINK("https://sed.admsakhalin.ru/Docs/Citizen/_layouts/15/eos/edbtransfer.ashx?SiteId=84ddafa0031f409e9b1dd96f91351621&amp;WebId=b44a2e8f6bd940ffb8577ce52c7585e0&amp;ListId=fd8a59b5757749e6848a491ebc731a91&amp;ItemId=67457&amp;ItemGuid=759263eadd7245a5b9f5a2b6b40147ac&amp;Data=24","https://sed.admsakhalin.ru/Docs/Citizen/_layouts/15/eos/edbtransfer.ashx?SiteId=84ddafa0031f409e9b1dd96f91351621&amp;WebId=b44a2e8f6bd940ffb8577ce52c7585e0&amp;ListId=fd8a59b5757749e6848a491ebc731a91&amp;ItemId=67457&amp;ItemGuid=759263eadd7245a5b9f5a2b6b40147ac&amp;Data=24")</f>
        <v>https://sed.admsakhalin.ru/Docs/Citizen/_layouts/15/eos/edbtransfer.ashx?SiteId=84ddafa0031f409e9b1dd96f91351621&amp;WebId=b44a2e8f6bd940ffb8577ce52c7585e0&amp;ListId=fd8a59b5757749e6848a491ebc731a91&amp;ItemId=67457&amp;ItemGuid=759263eadd7245a5b9f5a2b6b40147ac&amp;Data=24</v>
      </c>
    </row>
    <row r="214" spans="1:7" x14ac:dyDescent="0.25">
      <c r="A214" t="s">
        <v>19</v>
      </c>
      <c r="B214" t="s">
        <v>95</v>
      </c>
      <c r="C214" t="s">
        <v>551</v>
      </c>
      <c r="D214" t="s">
        <v>552</v>
      </c>
      <c r="E214" t="s">
        <v>553</v>
      </c>
      <c r="F214" t="str">
        <f t="shared" si="0"/>
        <v>Обращения граждан МО Ногликский ГО</v>
      </c>
      <c r="G214" s="11" t="str">
        <f>HYPERLINK("https://sed.admsakhalin.ru/Docs/Citizen/_layouts/15/eos/edbtransfer.ashx?SiteId=84ddafa0031f409e9b1dd96f91351621&amp;WebId=b44a2e8f6bd940ffb8577ce52c7585e0&amp;ListId=fd8a59b5757749e6848a491ebc731a91&amp;ItemId=70404&amp;ItemGuid=04fa945cdc0044519adba2c0a73f8a9e&amp;Data=24","https://sed.admsakhalin.ru/Docs/Citizen/_layouts/15/eos/edbtransfer.ashx?SiteId=84ddafa0031f409e9b1dd96f91351621&amp;WebId=b44a2e8f6bd940ffb8577ce52c7585e0&amp;ListId=fd8a59b5757749e6848a491ebc731a91&amp;ItemId=70404&amp;ItemGuid=04fa945cdc0044519adba2c0a73f8a9e&amp;Data=24")</f>
        <v>https://sed.admsakhalin.ru/Docs/Citizen/_layouts/15/eos/edbtransfer.ashx?SiteId=84ddafa0031f409e9b1dd96f91351621&amp;WebId=b44a2e8f6bd940ffb8577ce52c7585e0&amp;ListId=fd8a59b5757749e6848a491ebc731a91&amp;ItemId=70404&amp;ItemGuid=04fa945cdc0044519adba2c0a73f8a9e&amp;Data=24</v>
      </c>
    </row>
    <row r="215" spans="1:7" x14ac:dyDescent="0.25">
      <c r="A215" t="s">
        <v>19</v>
      </c>
      <c r="B215" t="s">
        <v>95</v>
      </c>
      <c r="C215" t="s">
        <v>554</v>
      </c>
      <c r="D215" t="s">
        <v>555</v>
      </c>
      <c r="E215" t="s">
        <v>556</v>
      </c>
      <c r="F215" t="str">
        <f t="shared" si="0"/>
        <v>Обращения граждан МО Ногликский ГО</v>
      </c>
      <c r="G215" s="11" t="str">
        <f>HYPERLINK("https://sed.admsakhalin.ru/Docs/Citizen/_layouts/15/eos/edbtransfer.ashx?SiteId=84ddafa0031f409e9b1dd96f91351621&amp;WebId=b44a2e8f6bd940ffb8577ce52c7585e0&amp;ListId=fd8a59b5757749e6848a491ebc731a91&amp;ItemId=66655&amp;ItemGuid=3bc240dc1eae44278af89054eee4b0af&amp;Data=24","https://sed.admsakhalin.ru/Docs/Citizen/_layouts/15/eos/edbtransfer.ashx?SiteId=84ddafa0031f409e9b1dd96f91351621&amp;WebId=b44a2e8f6bd940ffb8577ce52c7585e0&amp;ListId=fd8a59b5757749e6848a491ebc731a91&amp;ItemId=66655&amp;ItemGuid=3bc240dc1eae44278af89054eee4b0af&amp;Data=24")</f>
        <v>https://sed.admsakhalin.ru/Docs/Citizen/_layouts/15/eos/edbtransfer.ashx?SiteId=84ddafa0031f409e9b1dd96f91351621&amp;WebId=b44a2e8f6bd940ffb8577ce52c7585e0&amp;ListId=fd8a59b5757749e6848a491ebc731a91&amp;ItemId=66655&amp;ItemGuid=3bc240dc1eae44278af89054eee4b0af&amp;Data=24</v>
      </c>
    </row>
    <row r="216" spans="1:7" x14ac:dyDescent="0.25">
      <c r="A216" t="s">
        <v>19</v>
      </c>
      <c r="B216" t="s">
        <v>343</v>
      </c>
      <c r="C216" t="s">
        <v>557</v>
      </c>
      <c r="D216" t="s">
        <v>100</v>
      </c>
      <c r="E216" t="s">
        <v>558</v>
      </c>
      <c r="F216" t="str">
        <f t="shared" si="0"/>
        <v>Обращения граждан МО Ногликский ГО</v>
      </c>
      <c r="G216" s="11" t="str">
        <f>HYPERLINK("https://sed.admsakhalin.ru/Docs/Citizen/_layouts/15/eos/edbtransfer.ashx?SiteId=84ddafa0031f409e9b1dd96f91351621&amp;WebId=b44a2e8f6bd940ffb8577ce52c7585e0&amp;ListId=fd8a59b5757749e6848a491ebc731a91&amp;ItemId=71511&amp;ItemGuid=df9f17073322477aaddd8ac5d166a3f8&amp;Data=24","https://sed.admsakhalin.ru/Docs/Citizen/_layouts/15/eos/edbtransfer.ashx?SiteId=84ddafa0031f409e9b1dd96f91351621&amp;WebId=b44a2e8f6bd940ffb8577ce52c7585e0&amp;ListId=fd8a59b5757749e6848a491ebc731a91&amp;ItemId=71511&amp;ItemGuid=df9f17073322477aaddd8ac5d166a3f8&amp;Data=24")</f>
        <v>https://sed.admsakhalin.ru/Docs/Citizen/_layouts/15/eos/edbtransfer.ashx?SiteId=84ddafa0031f409e9b1dd96f91351621&amp;WebId=b44a2e8f6bd940ffb8577ce52c7585e0&amp;ListId=fd8a59b5757749e6848a491ebc731a91&amp;ItemId=71511&amp;ItemGuid=df9f17073322477aaddd8ac5d166a3f8&amp;Data=24</v>
      </c>
    </row>
    <row r="217" spans="1:7" x14ac:dyDescent="0.25">
      <c r="A217" t="s">
        <v>19</v>
      </c>
      <c r="B217" t="s">
        <v>64</v>
      </c>
      <c r="C217" t="s">
        <v>559</v>
      </c>
      <c r="D217" t="s">
        <v>100</v>
      </c>
      <c r="E217" t="s">
        <v>67</v>
      </c>
      <c r="F217" t="str">
        <f t="shared" si="0"/>
        <v>Обращения граждан МО Ногликский ГО</v>
      </c>
      <c r="G217" s="11" t="str">
        <f>HYPERLINK("https://sed.admsakhalin.ru/Docs/Citizen/_layouts/15/eos/edbtransfer.ashx?SiteId=84ddafa0031f409e9b1dd96f91351621&amp;WebId=b44a2e8f6bd940ffb8577ce52c7585e0&amp;ListId=fd8a59b5757749e6848a491ebc731a91&amp;ItemId=71501&amp;ItemGuid=fe0e932d6b6044e0a8ff85c6875eb309&amp;Data=24","https://sed.admsakhalin.ru/Docs/Citizen/_layouts/15/eos/edbtransfer.ashx?SiteId=84ddafa0031f409e9b1dd96f91351621&amp;WebId=b44a2e8f6bd940ffb8577ce52c7585e0&amp;ListId=fd8a59b5757749e6848a491ebc731a91&amp;ItemId=71501&amp;ItemGuid=fe0e932d6b6044e0a8ff85c6875eb309&amp;Data=24")</f>
        <v>https://sed.admsakhalin.ru/Docs/Citizen/_layouts/15/eos/edbtransfer.ashx?SiteId=84ddafa0031f409e9b1dd96f91351621&amp;WebId=b44a2e8f6bd940ffb8577ce52c7585e0&amp;ListId=fd8a59b5757749e6848a491ebc731a91&amp;ItemId=71501&amp;ItemGuid=fe0e932d6b6044e0a8ff85c6875eb309&amp;Data=24</v>
      </c>
    </row>
    <row r="218" spans="1:7" x14ac:dyDescent="0.25">
      <c r="A218" t="s">
        <v>19</v>
      </c>
      <c r="B218" t="s">
        <v>95</v>
      </c>
      <c r="C218" t="s">
        <v>560</v>
      </c>
      <c r="D218" t="s">
        <v>185</v>
      </c>
      <c r="E218" t="s">
        <v>561</v>
      </c>
      <c r="F218" t="str">
        <f t="shared" si="0"/>
        <v>Обращения граждан МО Ногликский ГО</v>
      </c>
      <c r="G218" s="11" t="str">
        <f>HYPERLINK("https://sed.admsakhalin.ru/Docs/Citizen/_layouts/15/eos/edbtransfer.ashx?SiteId=84ddafa0031f409e9b1dd96f91351621&amp;WebId=b44a2e8f6bd940ffb8577ce52c7585e0&amp;ListId=fd8a59b5757749e6848a491ebc731a91&amp;ItemId=70503&amp;ItemGuid=040563e5fde64291b8e27e5a01b0eded&amp;Data=24","https://sed.admsakhalin.ru/Docs/Citizen/_layouts/15/eos/edbtransfer.ashx?SiteId=84ddafa0031f409e9b1dd96f91351621&amp;WebId=b44a2e8f6bd940ffb8577ce52c7585e0&amp;ListId=fd8a59b5757749e6848a491ebc731a91&amp;ItemId=70503&amp;ItemGuid=040563e5fde64291b8e27e5a01b0eded&amp;Data=24")</f>
        <v>https://sed.admsakhalin.ru/Docs/Citizen/_layouts/15/eos/edbtransfer.ashx?SiteId=84ddafa0031f409e9b1dd96f91351621&amp;WebId=b44a2e8f6bd940ffb8577ce52c7585e0&amp;ListId=fd8a59b5757749e6848a491ebc731a91&amp;ItemId=70503&amp;ItemGuid=040563e5fde64291b8e27e5a01b0eded&amp;Data=24</v>
      </c>
    </row>
    <row r="219" spans="1:7" x14ac:dyDescent="0.25">
      <c r="A219" t="s">
        <v>19</v>
      </c>
      <c r="B219" t="s">
        <v>562</v>
      </c>
      <c r="C219" t="s">
        <v>563</v>
      </c>
      <c r="D219" t="s">
        <v>138</v>
      </c>
      <c r="E219" t="s">
        <v>564</v>
      </c>
      <c r="F219" t="str">
        <f t="shared" si="0"/>
        <v>Обращения граждан МО Ногликский ГО</v>
      </c>
      <c r="G219" s="11" t="str">
        <f>HYPERLINK("https://sed.admsakhalin.ru/Docs/Citizen/_layouts/15/eos/edbtransfer.ashx?SiteId=84ddafa0031f409e9b1dd96f91351621&amp;WebId=b44a2e8f6bd940ffb8577ce52c7585e0&amp;ListId=fd8a59b5757749e6848a491ebc731a91&amp;ItemId=65813&amp;ItemGuid=8f9dea14a67343db94e877a0a8472e6f&amp;Data=24","https://sed.admsakhalin.ru/Docs/Citizen/_layouts/15/eos/edbtransfer.ashx?SiteId=84ddafa0031f409e9b1dd96f91351621&amp;WebId=b44a2e8f6bd940ffb8577ce52c7585e0&amp;ListId=fd8a59b5757749e6848a491ebc731a91&amp;ItemId=65813&amp;ItemGuid=8f9dea14a67343db94e877a0a8472e6f&amp;Data=24")</f>
        <v>https://sed.admsakhalin.ru/Docs/Citizen/_layouts/15/eos/edbtransfer.ashx?SiteId=84ddafa0031f409e9b1dd96f91351621&amp;WebId=b44a2e8f6bd940ffb8577ce52c7585e0&amp;ListId=fd8a59b5757749e6848a491ebc731a91&amp;ItemId=65813&amp;ItemGuid=8f9dea14a67343db94e877a0a8472e6f&amp;Data=24</v>
      </c>
    </row>
    <row r="220" spans="1:7" x14ac:dyDescent="0.25">
      <c r="A220" t="s">
        <v>19</v>
      </c>
      <c r="B220" t="s">
        <v>68</v>
      </c>
      <c r="C220" t="s">
        <v>565</v>
      </c>
      <c r="D220" t="s">
        <v>566</v>
      </c>
      <c r="E220" t="s">
        <v>567</v>
      </c>
      <c r="F220" t="str">
        <f t="shared" si="0"/>
        <v>Обращения граждан МО Ногликский ГО</v>
      </c>
      <c r="G220" s="11" t="str">
        <f>HYPERLINK("https://sed.admsakhalin.ru/Docs/Citizen/_layouts/15/eos/edbtransfer.ashx?SiteId=84ddafa0031f409e9b1dd96f91351621&amp;WebId=b44a2e8f6bd940ffb8577ce52c7585e0&amp;ListId=fd8a59b5757749e6848a491ebc731a91&amp;ItemId=71783&amp;ItemGuid=0e28e15d805d4f68b2ec7254d944d3e3&amp;Data=24","https://sed.admsakhalin.ru/Docs/Citizen/_layouts/15/eos/edbtransfer.ashx?SiteId=84ddafa0031f409e9b1dd96f91351621&amp;WebId=b44a2e8f6bd940ffb8577ce52c7585e0&amp;ListId=fd8a59b5757749e6848a491ebc731a91&amp;ItemId=71783&amp;ItemGuid=0e28e15d805d4f68b2ec7254d944d3e3&amp;Data=24")</f>
        <v>https://sed.admsakhalin.ru/Docs/Citizen/_layouts/15/eos/edbtransfer.ashx?SiteId=84ddafa0031f409e9b1dd96f91351621&amp;WebId=b44a2e8f6bd940ffb8577ce52c7585e0&amp;ListId=fd8a59b5757749e6848a491ebc731a91&amp;ItemId=71783&amp;ItemGuid=0e28e15d805d4f68b2ec7254d944d3e3&amp;Data=24</v>
      </c>
    </row>
    <row r="221" spans="1:7" x14ac:dyDescent="0.25">
      <c r="A221" t="s">
        <v>19</v>
      </c>
      <c r="B221" t="s">
        <v>315</v>
      </c>
      <c r="C221" t="s">
        <v>568</v>
      </c>
      <c r="D221" t="s">
        <v>100</v>
      </c>
      <c r="E221" t="s">
        <v>569</v>
      </c>
      <c r="F221" t="str">
        <f t="shared" si="0"/>
        <v>Обращения граждан МО Ногликский ГО</v>
      </c>
      <c r="G221" s="11" t="str">
        <f>HYPERLINK("https://sed.admsakhalin.ru/Docs/Citizen/_layouts/15/eos/edbtransfer.ashx?SiteId=84ddafa0031f409e9b1dd96f91351621&amp;WebId=b44a2e8f6bd940ffb8577ce52c7585e0&amp;ListId=fd8a59b5757749e6848a491ebc731a91&amp;ItemId=71490&amp;ItemGuid=093340ebe3ee4046b3bc6d3e1dc0ce73&amp;Data=24","https://sed.admsakhalin.ru/Docs/Citizen/_layouts/15/eos/edbtransfer.ashx?SiteId=84ddafa0031f409e9b1dd96f91351621&amp;WebId=b44a2e8f6bd940ffb8577ce52c7585e0&amp;ListId=fd8a59b5757749e6848a491ebc731a91&amp;ItemId=71490&amp;ItemGuid=093340ebe3ee4046b3bc6d3e1dc0ce73&amp;Data=24")</f>
        <v>https://sed.admsakhalin.ru/Docs/Citizen/_layouts/15/eos/edbtransfer.ashx?SiteId=84ddafa0031f409e9b1dd96f91351621&amp;WebId=b44a2e8f6bd940ffb8577ce52c7585e0&amp;ListId=fd8a59b5757749e6848a491ebc731a91&amp;ItemId=71490&amp;ItemGuid=093340ebe3ee4046b3bc6d3e1dc0ce73&amp;Data=24</v>
      </c>
    </row>
    <row r="222" spans="1:7" x14ac:dyDescent="0.25">
      <c r="A222" t="s">
        <v>19</v>
      </c>
      <c r="B222" t="s">
        <v>483</v>
      </c>
      <c r="C222" t="s">
        <v>570</v>
      </c>
      <c r="D222" t="s">
        <v>571</v>
      </c>
      <c r="E222" t="s">
        <v>572</v>
      </c>
      <c r="F222" t="str">
        <f t="shared" si="0"/>
        <v>Обращения граждан МО Ногликский ГО</v>
      </c>
      <c r="G222" s="11" t="str">
        <f>HYPERLINK("https://sed.admsakhalin.ru/Docs/Citizen/_layouts/15/eos/edbtransfer.ashx?SiteId=84ddafa0031f409e9b1dd96f91351621&amp;WebId=b44a2e8f6bd940ffb8577ce52c7585e0&amp;ListId=fd8a59b5757749e6848a491ebc731a91&amp;ItemId=68772&amp;ItemGuid=1b355cbe112b4b84a8f96c8ab25e54cc&amp;Data=24","https://sed.admsakhalin.ru/Docs/Citizen/_layouts/15/eos/edbtransfer.ashx?SiteId=84ddafa0031f409e9b1dd96f91351621&amp;WebId=b44a2e8f6bd940ffb8577ce52c7585e0&amp;ListId=fd8a59b5757749e6848a491ebc731a91&amp;ItemId=68772&amp;ItemGuid=1b355cbe112b4b84a8f96c8ab25e54cc&amp;Data=24")</f>
        <v>https://sed.admsakhalin.ru/Docs/Citizen/_layouts/15/eos/edbtransfer.ashx?SiteId=84ddafa0031f409e9b1dd96f91351621&amp;WebId=b44a2e8f6bd940ffb8577ce52c7585e0&amp;ListId=fd8a59b5757749e6848a491ebc731a91&amp;ItemId=68772&amp;ItemGuid=1b355cbe112b4b84a8f96c8ab25e54cc&amp;Data=24</v>
      </c>
    </row>
    <row r="223" spans="1:7" x14ac:dyDescent="0.25">
      <c r="A223" t="s">
        <v>19</v>
      </c>
      <c r="B223" t="s">
        <v>573</v>
      </c>
      <c r="C223" t="s">
        <v>574</v>
      </c>
      <c r="D223" t="s">
        <v>118</v>
      </c>
      <c r="E223" t="s">
        <v>575</v>
      </c>
      <c r="F223" t="str">
        <f t="shared" si="0"/>
        <v>Обращения граждан МО Ногликский ГО</v>
      </c>
      <c r="G223" s="11" t="str">
        <f>HYPERLINK("https://sed.admsakhalin.ru/Docs/Citizen/_layouts/15/eos/edbtransfer.ashx?SiteId=84ddafa0031f409e9b1dd96f91351621&amp;WebId=b44a2e8f6bd940ffb8577ce52c7585e0&amp;ListId=fd8a59b5757749e6848a491ebc731a91&amp;ItemId=67903&amp;ItemGuid=f2ee5addcdc9434a8cb264bfa03bc42c&amp;Data=24","https://sed.admsakhalin.ru/Docs/Citizen/_layouts/15/eos/edbtransfer.ashx?SiteId=84ddafa0031f409e9b1dd96f91351621&amp;WebId=b44a2e8f6bd940ffb8577ce52c7585e0&amp;ListId=fd8a59b5757749e6848a491ebc731a91&amp;ItemId=67903&amp;ItemGuid=f2ee5addcdc9434a8cb264bfa03bc42c&amp;Data=24")</f>
        <v>https://sed.admsakhalin.ru/Docs/Citizen/_layouts/15/eos/edbtransfer.ashx?SiteId=84ddafa0031f409e9b1dd96f91351621&amp;WebId=b44a2e8f6bd940ffb8577ce52c7585e0&amp;ListId=fd8a59b5757749e6848a491ebc731a91&amp;ItemId=67903&amp;ItemGuid=f2ee5addcdc9434a8cb264bfa03bc42c&amp;Data=24</v>
      </c>
    </row>
    <row r="224" spans="1:7" x14ac:dyDescent="0.25">
      <c r="A224" t="s">
        <v>19</v>
      </c>
      <c r="B224" t="s">
        <v>146</v>
      </c>
      <c r="C224" t="s">
        <v>576</v>
      </c>
      <c r="D224" t="s">
        <v>141</v>
      </c>
      <c r="E224" t="s">
        <v>148</v>
      </c>
      <c r="F224" t="str">
        <f t="shared" si="0"/>
        <v>Обращения граждан МО Ногликский ГО</v>
      </c>
      <c r="G224" s="11" t="str">
        <f>HYPERLINK("https://sed.admsakhalin.ru/Docs/Citizen/_layouts/15/eos/edbtransfer.ashx?SiteId=84ddafa0031f409e9b1dd96f91351621&amp;WebId=b44a2e8f6bd940ffb8577ce52c7585e0&amp;ListId=fd8a59b5757749e6848a491ebc731a91&amp;ItemId=65602&amp;ItemGuid=df9f83c5826242cca1ce62e18dcb8ba9&amp;Data=24","https://sed.admsakhalin.ru/Docs/Citizen/_layouts/15/eos/edbtransfer.ashx?SiteId=84ddafa0031f409e9b1dd96f91351621&amp;WebId=b44a2e8f6bd940ffb8577ce52c7585e0&amp;ListId=fd8a59b5757749e6848a491ebc731a91&amp;ItemId=65602&amp;ItemGuid=df9f83c5826242cca1ce62e18dcb8ba9&amp;Data=24")</f>
        <v>https://sed.admsakhalin.ru/Docs/Citizen/_layouts/15/eos/edbtransfer.ashx?SiteId=84ddafa0031f409e9b1dd96f91351621&amp;WebId=b44a2e8f6bd940ffb8577ce52c7585e0&amp;ListId=fd8a59b5757749e6848a491ebc731a91&amp;ItemId=65602&amp;ItemGuid=df9f83c5826242cca1ce62e18dcb8ba9&amp;Data=24</v>
      </c>
    </row>
    <row r="225" spans="1:7" x14ac:dyDescent="0.25">
      <c r="A225" t="s">
        <v>19</v>
      </c>
      <c r="B225" t="s">
        <v>404</v>
      </c>
      <c r="C225" t="s">
        <v>577</v>
      </c>
      <c r="D225" t="s">
        <v>185</v>
      </c>
      <c r="E225" t="s">
        <v>578</v>
      </c>
      <c r="F225" t="str">
        <f t="shared" si="0"/>
        <v>Обращения граждан МО Ногликский ГО</v>
      </c>
      <c r="G225" s="11" t="str">
        <f>HYPERLINK("https://sed.admsakhalin.ru/Docs/Citizen/_layouts/15/eos/edbtransfer.ashx?SiteId=84ddafa0031f409e9b1dd96f91351621&amp;WebId=b44a2e8f6bd940ffb8577ce52c7585e0&amp;ListId=fd8a59b5757749e6848a491ebc731a91&amp;ItemId=70736&amp;ItemGuid=9ef75bebe09149cda7fc5c2d50199aae&amp;Data=24","https://sed.admsakhalin.ru/Docs/Citizen/_layouts/15/eos/edbtransfer.ashx?SiteId=84ddafa0031f409e9b1dd96f91351621&amp;WebId=b44a2e8f6bd940ffb8577ce52c7585e0&amp;ListId=fd8a59b5757749e6848a491ebc731a91&amp;ItemId=70736&amp;ItemGuid=9ef75bebe09149cda7fc5c2d50199aae&amp;Data=24")</f>
        <v>https://sed.admsakhalin.ru/Docs/Citizen/_layouts/15/eos/edbtransfer.ashx?SiteId=84ddafa0031f409e9b1dd96f91351621&amp;WebId=b44a2e8f6bd940ffb8577ce52c7585e0&amp;ListId=fd8a59b5757749e6848a491ebc731a91&amp;ItemId=70736&amp;ItemGuid=9ef75bebe09149cda7fc5c2d50199aae&amp;Data=24</v>
      </c>
    </row>
    <row r="226" spans="1:7" x14ac:dyDescent="0.25">
      <c r="A226" t="s">
        <v>19</v>
      </c>
      <c r="B226" t="s">
        <v>64</v>
      </c>
      <c r="C226" t="s">
        <v>579</v>
      </c>
      <c r="D226" t="s">
        <v>48</v>
      </c>
      <c r="E226" t="s">
        <v>67</v>
      </c>
      <c r="F226" t="str">
        <f t="shared" si="0"/>
        <v>Обращения граждан МО Ногликский ГО</v>
      </c>
      <c r="G226" s="11" t="str">
        <f>HYPERLINK("https://sed.admsakhalin.ru/Docs/Citizen/_layouts/15/eos/edbtransfer.ashx?SiteId=84ddafa0031f409e9b1dd96f91351621&amp;WebId=b44a2e8f6bd940ffb8577ce52c7585e0&amp;ListId=fd8a59b5757749e6848a491ebc731a91&amp;ItemId=68844&amp;ItemGuid=455c7dcf740c4ab2871c5643edced0c5&amp;Data=24","https://sed.admsakhalin.ru/Docs/Citizen/_layouts/15/eos/edbtransfer.ashx?SiteId=84ddafa0031f409e9b1dd96f91351621&amp;WebId=b44a2e8f6bd940ffb8577ce52c7585e0&amp;ListId=fd8a59b5757749e6848a491ebc731a91&amp;ItemId=68844&amp;ItemGuid=455c7dcf740c4ab2871c5643edced0c5&amp;Data=24")</f>
        <v>https://sed.admsakhalin.ru/Docs/Citizen/_layouts/15/eos/edbtransfer.ashx?SiteId=84ddafa0031f409e9b1dd96f91351621&amp;WebId=b44a2e8f6bd940ffb8577ce52c7585e0&amp;ListId=fd8a59b5757749e6848a491ebc731a91&amp;ItemId=68844&amp;ItemGuid=455c7dcf740c4ab2871c5643edced0c5&amp;Data=24</v>
      </c>
    </row>
    <row r="227" spans="1:7" x14ac:dyDescent="0.25">
      <c r="A227" t="s">
        <v>19</v>
      </c>
      <c r="B227" t="s">
        <v>38</v>
      </c>
      <c r="C227" t="s">
        <v>580</v>
      </c>
      <c r="D227" t="s">
        <v>239</v>
      </c>
      <c r="E227" t="s">
        <v>581</v>
      </c>
      <c r="F227" t="str">
        <f t="shared" si="0"/>
        <v>Обращения граждан МО Ногликский ГО</v>
      </c>
      <c r="G227" s="11" t="str">
        <f>HYPERLINK("https://sed.admsakhalin.ru/Docs/Citizen/_layouts/15/eos/edbtransfer.ashx?SiteId=84ddafa0031f409e9b1dd96f91351621&amp;WebId=b44a2e8f6bd940ffb8577ce52c7585e0&amp;ListId=fd8a59b5757749e6848a491ebc731a91&amp;ItemId=71523&amp;ItemGuid=0381f2381a8649c6a20b54e57a82ccb6&amp;Data=24","https://sed.admsakhalin.ru/Docs/Citizen/_layouts/15/eos/edbtransfer.ashx?SiteId=84ddafa0031f409e9b1dd96f91351621&amp;WebId=b44a2e8f6bd940ffb8577ce52c7585e0&amp;ListId=fd8a59b5757749e6848a491ebc731a91&amp;ItemId=71523&amp;ItemGuid=0381f2381a8649c6a20b54e57a82ccb6&amp;Data=24")</f>
        <v>https://sed.admsakhalin.ru/Docs/Citizen/_layouts/15/eos/edbtransfer.ashx?SiteId=84ddafa0031f409e9b1dd96f91351621&amp;WebId=b44a2e8f6bd940ffb8577ce52c7585e0&amp;ListId=fd8a59b5757749e6848a491ebc731a91&amp;ItemId=71523&amp;ItemGuid=0381f2381a8649c6a20b54e57a82ccb6&amp;Data=24</v>
      </c>
    </row>
    <row r="228" spans="1:7" x14ac:dyDescent="0.25">
      <c r="A228" t="s">
        <v>19</v>
      </c>
      <c r="B228" t="s">
        <v>91</v>
      </c>
      <c r="C228" t="s">
        <v>582</v>
      </c>
      <c r="D228" t="s">
        <v>138</v>
      </c>
      <c r="E228" t="s">
        <v>220</v>
      </c>
      <c r="F228" t="str">
        <f t="shared" si="0"/>
        <v>Обращения граждан МО Ногликский ГО</v>
      </c>
      <c r="G228" s="11" t="str">
        <f>HYPERLINK("https://sed.admsakhalin.ru/Docs/Citizen/_layouts/15/eos/edbtransfer.ashx?SiteId=84ddafa0031f409e9b1dd96f91351621&amp;WebId=b44a2e8f6bd940ffb8577ce52c7585e0&amp;ListId=fd8a59b5757749e6848a491ebc731a91&amp;ItemId=65806&amp;ItemGuid=5a92afab69f34434bbd6531a77dc5e9e&amp;Data=24","https://sed.admsakhalin.ru/Docs/Citizen/_layouts/15/eos/edbtransfer.ashx?SiteId=84ddafa0031f409e9b1dd96f91351621&amp;WebId=b44a2e8f6bd940ffb8577ce52c7585e0&amp;ListId=fd8a59b5757749e6848a491ebc731a91&amp;ItemId=65806&amp;ItemGuid=5a92afab69f34434bbd6531a77dc5e9e&amp;Data=24")</f>
        <v>https://sed.admsakhalin.ru/Docs/Citizen/_layouts/15/eos/edbtransfer.ashx?SiteId=84ddafa0031f409e9b1dd96f91351621&amp;WebId=b44a2e8f6bd940ffb8577ce52c7585e0&amp;ListId=fd8a59b5757749e6848a491ebc731a91&amp;ItemId=65806&amp;ItemGuid=5a92afab69f34434bbd6531a77dc5e9e&amp;Data=24</v>
      </c>
    </row>
    <row r="229" spans="1:7" x14ac:dyDescent="0.25">
      <c r="A229" t="s">
        <v>19</v>
      </c>
      <c r="B229" t="s">
        <v>64</v>
      </c>
      <c r="C229" t="s">
        <v>583</v>
      </c>
      <c r="D229" t="s">
        <v>26</v>
      </c>
      <c r="E229" t="s">
        <v>584</v>
      </c>
      <c r="F229" t="str">
        <f t="shared" si="0"/>
        <v>Обращения граждан МО Ногликский ГО</v>
      </c>
      <c r="G229" s="11" t="str">
        <f>HYPERLINK("https://sed.admsakhalin.ru/Docs/Citizen/_layouts/15/eos/edbtransfer.ashx?SiteId=84ddafa0031f409e9b1dd96f91351621&amp;WebId=b44a2e8f6bd940ffb8577ce52c7585e0&amp;ListId=fd8a59b5757749e6848a491ebc731a91&amp;ItemId=72400&amp;ItemGuid=36060d484bd44801811e524eae03ce12&amp;Data=24","https://sed.admsakhalin.ru/Docs/Citizen/_layouts/15/eos/edbtransfer.ashx?SiteId=84ddafa0031f409e9b1dd96f91351621&amp;WebId=b44a2e8f6bd940ffb8577ce52c7585e0&amp;ListId=fd8a59b5757749e6848a491ebc731a91&amp;ItemId=72400&amp;ItemGuid=36060d484bd44801811e524eae03ce12&amp;Data=24")</f>
        <v>https://sed.admsakhalin.ru/Docs/Citizen/_layouts/15/eos/edbtransfer.ashx?SiteId=84ddafa0031f409e9b1dd96f91351621&amp;WebId=b44a2e8f6bd940ffb8577ce52c7585e0&amp;ListId=fd8a59b5757749e6848a491ebc731a91&amp;ItemId=72400&amp;ItemGuid=36060d484bd44801811e524eae03ce12&amp;Data=24</v>
      </c>
    </row>
    <row r="230" spans="1:7" x14ac:dyDescent="0.25">
      <c r="A230" t="s">
        <v>19</v>
      </c>
      <c r="B230" t="s">
        <v>42</v>
      </c>
      <c r="C230" t="s">
        <v>585</v>
      </c>
      <c r="D230" t="s">
        <v>586</v>
      </c>
      <c r="E230" t="s">
        <v>306</v>
      </c>
      <c r="F230" t="str">
        <f t="shared" si="0"/>
        <v>Обращения граждан МО Ногликский ГО</v>
      </c>
      <c r="G230" s="11" t="str">
        <f>HYPERLINK("https://sed.admsakhalin.ru/Docs/Citizen/_layouts/15/eos/edbtransfer.ashx?SiteId=84ddafa0031f409e9b1dd96f91351621&amp;WebId=b44a2e8f6bd940ffb8577ce52c7585e0&amp;ListId=fd8a59b5757749e6848a491ebc731a91&amp;ItemId=69854&amp;ItemGuid=33f56ef7ac924a9c8d664ce42a73d68b&amp;Data=24","https://sed.admsakhalin.ru/Docs/Citizen/_layouts/15/eos/edbtransfer.ashx?SiteId=84ddafa0031f409e9b1dd96f91351621&amp;WebId=b44a2e8f6bd940ffb8577ce52c7585e0&amp;ListId=fd8a59b5757749e6848a491ebc731a91&amp;ItemId=69854&amp;ItemGuid=33f56ef7ac924a9c8d664ce42a73d68b&amp;Data=24")</f>
        <v>https://sed.admsakhalin.ru/Docs/Citizen/_layouts/15/eos/edbtransfer.ashx?SiteId=84ddafa0031f409e9b1dd96f91351621&amp;WebId=b44a2e8f6bd940ffb8577ce52c7585e0&amp;ListId=fd8a59b5757749e6848a491ebc731a91&amp;ItemId=69854&amp;ItemGuid=33f56ef7ac924a9c8d664ce42a73d68b&amp;Data=24</v>
      </c>
    </row>
    <row r="231" spans="1:7" x14ac:dyDescent="0.25">
      <c r="A231" t="s">
        <v>19</v>
      </c>
      <c r="B231" t="s">
        <v>54</v>
      </c>
      <c r="C231" t="s">
        <v>587</v>
      </c>
      <c r="D231" t="s">
        <v>276</v>
      </c>
      <c r="E231" t="s">
        <v>588</v>
      </c>
      <c r="F231" t="str">
        <f t="shared" si="0"/>
        <v>Обращения граждан МО Ногликский ГО</v>
      </c>
      <c r="G231" s="11" t="str">
        <f>HYPERLINK("https://sed.admsakhalin.ru/Docs/Citizen/_layouts/15/eos/edbtransfer.ashx?SiteId=84ddafa0031f409e9b1dd96f91351621&amp;WebId=b44a2e8f6bd940ffb8577ce52c7585e0&amp;ListId=fd8a59b5757749e6848a491ebc731a91&amp;ItemId=72483&amp;ItemGuid=d779493bf2bc42daa99b4c2ab0584b44&amp;Data=24","https://sed.admsakhalin.ru/Docs/Citizen/_layouts/15/eos/edbtransfer.ashx?SiteId=84ddafa0031f409e9b1dd96f91351621&amp;WebId=b44a2e8f6bd940ffb8577ce52c7585e0&amp;ListId=fd8a59b5757749e6848a491ebc731a91&amp;ItemId=72483&amp;ItemGuid=d779493bf2bc42daa99b4c2ab0584b44&amp;Data=24")</f>
        <v>https://sed.admsakhalin.ru/Docs/Citizen/_layouts/15/eos/edbtransfer.ashx?SiteId=84ddafa0031f409e9b1dd96f91351621&amp;WebId=b44a2e8f6bd940ffb8577ce52c7585e0&amp;ListId=fd8a59b5757749e6848a491ebc731a91&amp;ItemId=72483&amp;ItemGuid=d779493bf2bc42daa99b4c2ab0584b44&amp;Data=24</v>
      </c>
    </row>
    <row r="232" spans="1:7" x14ac:dyDescent="0.25">
      <c r="A232" t="s">
        <v>19</v>
      </c>
      <c r="B232" t="s">
        <v>54</v>
      </c>
      <c r="C232" t="s">
        <v>589</v>
      </c>
      <c r="D232" t="s">
        <v>590</v>
      </c>
      <c r="E232" t="s">
        <v>591</v>
      </c>
      <c r="F232" t="str">
        <f t="shared" si="0"/>
        <v>Обращения граждан МО Ногликский ГО</v>
      </c>
      <c r="G232" s="11" t="str">
        <f>HYPERLINK("https://sed.admsakhalin.ru/Docs/Citizen/_layouts/15/eos/edbtransfer.ashx?SiteId=84ddafa0031f409e9b1dd96f91351621&amp;WebId=b44a2e8f6bd940ffb8577ce52c7585e0&amp;ListId=fd8a59b5757749e6848a491ebc731a91&amp;ItemId=66416&amp;ItemGuid=c614128ba66647f9a9ef49afddb7b003&amp;Data=24","https://sed.admsakhalin.ru/Docs/Citizen/_layouts/15/eos/edbtransfer.ashx?SiteId=84ddafa0031f409e9b1dd96f91351621&amp;WebId=b44a2e8f6bd940ffb8577ce52c7585e0&amp;ListId=fd8a59b5757749e6848a491ebc731a91&amp;ItemId=66416&amp;ItemGuid=c614128ba66647f9a9ef49afddb7b003&amp;Data=24")</f>
        <v>https://sed.admsakhalin.ru/Docs/Citizen/_layouts/15/eos/edbtransfer.ashx?SiteId=84ddafa0031f409e9b1dd96f91351621&amp;WebId=b44a2e8f6bd940ffb8577ce52c7585e0&amp;ListId=fd8a59b5757749e6848a491ebc731a91&amp;ItemId=66416&amp;ItemGuid=c614128ba66647f9a9ef49afddb7b003&amp;Data=24</v>
      </c>
    </row>
    <row r="233" spans="1:7" x14ac:dyDescent="0.25">
      <c r="A233" t="s">
        <v>19</v>
      </c>
      <c r="B233" t="s">
        <v>72</v>
      </c>
      <c r="C233" t="s">
        <v>592</v>
      </c>
      <c r="D233" t="s">
        <v>138</v>
      </c>
      <c r="E233" t="s">
        <v>593</v>
      </c>
      <c r="F233" t="str">
        <f t="shared" si="0"/>
        <v>Обращения граждан МО Ногликский ГО</v>
      </c>
      <c r="G233" s="11" t="str">
        <f>HYPERLINK("https://sed.admsakhalin.ru/Docs/Citizen/_layouts/15/eos/edbtransfer.ashx?SiteId=84ddafa0031f409e9b1dd96f91351621&amp;WebId=b44a2e8f6bd940ffb8577ce52c7585e0&amp;ListId=fd8a59b5757749e6848a491ebc731a91&amp;ItemId=65812&amp;ItemGuid=a28e50167bae48ee8f62482a96474d0d&amp;Data=24","https://sed.admsakhalin.ru/Docs/Citizen/_layouts/15/eos/edbtransfer.ashx?SiteId=84ddafa0031f409e9b1dd96f91351621&amp;WebId=b44a2e8f6bd940ffb8577ce52c7585e0&amp;ListId=fd8a59b5757749e6848a491ebc731a91&amp;ItemId=65812&amp;ItemGuid=a28e50167bae48ee8f62482a96474d0d&amp;Data=24")</f>
        <v>https://sed.admsakhalin.ru/Docs/Citizen/_layouts/15/eos/edbtransfer.ashx?SiteId=84ddafa0031f409e9b1dd96f91351621&amp;WebId=b44a2e8f6bd940ffb8577ce52c7585e0&amp;ListId=fd8a59b5757749e6848a491ebc731a91&amp;ItemId=65812&amp;ItemGuid=a28e50167bae48ee8f62482a96474d0d&amp;Data=24</v>
      </c>
    </row>
    <row r="234" spans="1:7" x14ac:dyDescent="0.25">
      <c r="A234" t="s">
        <v>19</v>
      </c>
      <c r="B234" t="s">
        <v>54</v>
      </c>
      <c r="C234" t="s">
        <v>594</v>
      </c>
      <c r="D234" t="s">
        <v>355</v>
      </c>
      <c r="E234" t="s">
        <v>595</v>
      </c>
      <c r="F234" t="str">
        <f t="shared" si="0"/>
        <v>Обращения граждан МО Ногликский ГО</v>
      </c>
      <c r="G234" s="11" t="str">
        <f>HYPERLINK("https://sed.admsakhalin.ru/Docs/Citizen/_layouts/15/eos/edbtransfer.ashx?SiteId=84ddafa0031f409e9b1dd96f91351621&amp;WebId=b44a2e8f6bd940ffb8577ce52c7585e0&amp;ListId=fd8a59b5757749e6848a491ebc731a91&amp;ItemId=66490&amp;ItemGuid=fc5979d1872f4fc8a4a947610aa73bce&amp;Data=24","https://sed.admsakhalin.ru/Docs/Citizen/_layouts/15/eos/edbtransfer.ashx?SiteId=84ddafa0031f409e9b1dd96f91351621&amp;WebId=b44a2e8f6bd940ffb8577ce52c7585e0&amp;ListId=fd8a59b5757749e6848a491ebc731a91&amp;ItemId=66490&amp;ItemGuid=fc5979d1872f4fc8a4a947610aa73bce&amp;Data=24")</f>
        <v>https://sed.admsakhalin.ru/Docs/Citizen/_layouts/15/eos/edbtransfer.ashx?SiteId=84ddafa0031f409e9b1dd96f91351621&amp;WebId=b44a2e8f6bd940ffb8577ce52c7585e0&amp;ListId=fd8a59b5757749e6848a491ebc731a91&amp;ItemId=66490&amp;ItemGuid=fc5979d1872f4fc8a4a947610aa73bce&amp;Data=24</v>
      </c>
    </row>
    <row r="235" spans="1:7" x14ac:dyDescent="0.25">
      <c r="A235" t="s">
        <v>19</v>
      </c>
      <c r="B235" t="s">
        <v>357</v>
      </c>
      <c r="C235" t="s">
        <v>596</v>
      </c>
      <c r="D235" t="s">
        <v>597</v>
      </c>
      <c r="E235" t="s">
        <v>598</v>
      </c>
      <c r="F235" t="str">
        <f t="shared" si="0"/>
        <v>Обращения граждан МО Ногликский ГО</v>
      </c>
      <c r="G235" s="11" t="str">
        <f>HYPERLINK("https://sed.admsakhalin.ru/Docs/Citizen/_layouts/15/eos/edbtransfer.ashx?SiteId=84ddafa0031f409e9b1dd96f91351621&amp;WebId=b44a2e8f6bd940ffb8577ce52c7585e0&amp;ListId=fd8a59b5757749e6848a491ebc731a91&amp;ItemId=65022&amp;ItemGuid=2d2a481255164a51bf9b4638784997a7&amp;Data=24","https://sed.admsakhalin.ru/Docs/Citizen/_layouts/15/eos/edbtransfer.ashx?SiteId=84ddafa0031f409e9b1dd96f91351621&amp;WebId=b44a2e8f6bd940ffb8577ce52c7585e0&amp;ListId=fd8a59b5757749e6848a491ebc731a91&amp;ItemId=65022&amp;ItemGuid=2d2a481255164a51bf9b4638784997a7&amp;Data=24")</f>
        <v>https://sed.admsakhalin.ru/Docs/Citizen/_layouts/15/eos/edbtransfer.ashx?SiteId=84ddafa0031f409e9b1dd96f91351621&amp;WebId=b44a2e8f6bd940ffb8577ce52c7585e0&amp;ListId=fd8a59b5757749e6848a491ebc731a91&amp;ItemId=65022&amp;ItemGuid=2d2a481255164a51bf9b4638784997a7&amp;Data=24</v>
      </c>
    </row>
    <row r="236" spans="1:7" x14ac:dyDescent="0.25">
      <c r="A236" t="s">
        <v>19</v>
      </c>
      <c r="B236" t="s">
        <v>187</v>
      </c>
      <c r="C236" t="s">
        <v>599</v>
      </c>
      <c r="D236" t="s">
        <v>586</v>
      </c>
      <c r="E236" t="s">
        <v>134</v>
      </c>
      <c r="F236" t="str">
        <f t="shared" si="0"/>
        <v>Обращения граждан МО Ногликский ГО</v>
      </c>
      <c r="G236" s="11" t="str">
        <f>HYPERLINK("https://sed.admsakhalin.ru/Docs/Citizen/_layouts/15/eos/edbtransfer.ashx?SiteId=84ddafa0031f409e9b1dd96f91351621&amp;WebId=b44a2e8f6bd940ffb8577ce52c7585e0&amp;ListId=fd8a59b5757749e6848a491ebc731a91&amp;ItemId=69855&amp;ItemGuid=e0b531c99a2047d2845f459c9fb61027&amp;Data=24","https://sed.admsakhalin.ru/Docs/Citizen/_layouts/15/eos/edbtransfer.ashx?SiteId=84ddafa0031f409e9b1dd96f91351621&amp;WebId=b44a2e8f6bd940ffb8577ce52c7585e0&amp;ListId=fd8a59b5757749e6848a491ebc731a91&amp;ItemId=69855&amp;ItemGuid=e0b531c99a2047d2845f459c9fb61027&amp;Data=24")</f>
        <v>https://sed.admsakhalin.ru/Docs/Citizen/_layouts/15/eos/edbtransfer.ashx?SiteId=84ddafa0031f409e9b1dd96f91351621&amp;WebId=b44a2e8f6bd940ffb8577ce52c7585e0&amp;ListId=fd8a59b5757749e6848a491ebc731a91&amp;ItemId=69855&amp;ItemGuid=e0b531c99a2047d2845f459c9fb61027&amp;Data=24</v>
      </c>
    </row>
    <row r="237" spans="1:7" x14ac:dyDescent="0.25">
      <c r="A237" t="s">
        <v>19</v>
      </c>
      <c r="B237" t="s">
        <v>28</v>
      </c>
      <c r="C237" t="s">
        <v>600</v>
      </c>
      <c r="D237" t="s">
        <v>30</v>
      </c>
      <c r="E237" t="s">
        <v>601</v>
      </c>
      <c r="F237" t="str">
        <f t="shared" si="0"/>
        <v>Обращения граждан МО Ногликский ГО</v>
      </c>
      <c r="G237" s="11" t="str">
        <f>HYPERLINK("https://sed.admsakhalin.ru/Docs/Citizen/_layouts/15/eos/edbtransfer.ashx?SiteId=84ddafa0031f409e9b1dd96f91351621&amp;WebId=b44a2e8f6bd940ffb8577ce52c7585e0&amp;ListId=fd8a59b5757749e6848a491ebc731a91&amp;ItemId=68875&amp;ItemGuid=2b98dacc0bd14ed09c4c4556ea81ed47&amp;Data=24","https://sed.admsakhalin.ru/Docs/Citizen/_layouts/15/eos/edbtransfer.ashx?SiteId=84ddafa0031f409e9b1dd96f91351621&amp;WebId=b44a2e8f6bd940ffb8577ce52c7585e0&amp;ListId=fd8a59b5757749e6848a491ebc731a91&amp;ItemId=68875&amp;ItemGuid=2b98dacc0bd14ed09c4c4556ea81ed47&amp;Data=24")</f>
        <v>https://sed.admsakhalin.ru/Docs/Citizen/_layouts/15/eos/edbtransfer.ashx?SiteId=84ddafa0031f409e9b1dd96f91351621&amp;WebId=b44a2e8f6bd940ffb8577ce52c7585e0&amp;ListId=fd8a59b5757749e6848a491ebc731a91&amp;ItemId=68875&amp;ItemGuid=2b98dacc0bd14ed09c4c4556ea81ed47&amp;Data=24</v>
      </c>
    </row>
    <row r="238" spans="1:7" x14ac:dyDescent="0.25">
      <c r="A238" t="s">
        <v>19</v>
      </c>
      <c r="B238" t="s">
        <v>83</v>
      </c>
      <c r="C238" t="s">
        <v>602</v>
      </c>
      <c r="D238" t="s">
        <v>85</v>
      </c>
      <c r="E238" t="s">
        <v>603</v>
      </c>
      <c r="F238" t="str">
        <f t="shared" si="0"/>
        <v>Обращения граждан МО Ногликский ГО</v>
      </c>
      <c r="G238" s="11" t="str">
        <f>HYPERLINK("https://sed.admsakhalin.ru/Docs/Citizen/_layouts/15/eos/edbtransfer.ashx?SiteId=84ddafa0031f409e9b1dd96f91351621&amp;WebId=b44a2e8f6bd940ffb8577ce52c7585e0&amp;ListId=fd8a59b5757749e6848a491ebc731a91&amp;ItemId=71942&amp;ItemGuid=50d228342dae46bbb146450ffc6fd63d&amp;Data=24","https://sed.admsakhalin.ru/Docs/Citizen/_layouts/15/eos/edbtransfer.ashx?SiteId=84ddafa0031f409e9b1dd96f91351621&amp;WebId=b44a2e8f6bd940ffb8577ce52c7585e0&amp;ListId=fd8a59b5757749e6848a491ebc731a91&amp;ItemId=71942&amp;ItemGuid=50d228342dae46bbb146450ffc6fd63d&amp;Data=24")</f>
        <v>https://sed.admsakhalin.ru/Docs/Citizen/_layouts/15/eos/edbtransfer.ashx?SiteId=84ddafa0031f409e9b1dd96f91351621&amp;WebId=b44a2e8f6bd940ffb8577ce52c7585e0&amp;ListId=fd8a59b5757749e6848a491ebc731a91&amp;ItemId=71942&amp;ItemGuid=50d228342dae46bbb146450ffc6fd63d&amp;Data=24</v>
      </c>
    </row>
    <row r="239" spans="1:7" x14ac:dyDescent="0.25">
      <c r="A239" t="s">
        <v>19</v>
      </c>
      <c r="B239" t="s">
        <v>20</v>
      </c>
      <c r="C239" t="s">
        <v>604</v>
      </c>
      <c r="D239" t="s">
        <v>138</v>
      </c>
      <c r="E239" t="s">
        <v>139</v>
      </c>
      <c r="F239" t="str">
        <f t="shared" si="0"/>
        <v>Обращения граждан МО Ногликский ГО</v>
      </c>
      <c r="G239" s="11" t="str">
        <f>HYPERLINK("https://sed.admsakhalin.ru/Docs/Citizen/_layouts/15/eos/edbtransfer.ashx?SiteId=84ddafa0031f409e9b1dd96f91351621&amp;WebId=b44a2e8f6bd940ffb8577ce52c7585e0&amp;ListId=fd8a59b5757749e6848a491ebc731a91&amp;ItemId=65780&amp;ItemGuid=6ec47613915e4e00a30e3c19530362f6&amp;Data=24","https://sed.admsakhalin.ru/Docs/Citizen/_layouts/15/eos/edbtransfer.ashx?SiteId=84ddafa0031f409e9b1dd96f91351621&amp;WebId=b44a2e8f6bd940ffb8577ce52c7585e0&amp;ListId=fd8a59b5757749e6848a491ebc731a91&amp;ItemId=65780&amp;ItemGuid=6ec47613915e4e00a30e3c19530362f6&amp;Data=24")</f>
        <v>https://sed.admsakhalin.ru/Docs/Citizen/_layouts/15/eos/edbtransfer.ashx?SiteId=84ddafa0031f409e9b1dd96f91351621&amp;WebId=b44a2e8f6bd940ffb8577ce52c7585e0&amp;ListId=fd8a59b5757749e6848a491ebc731a91&amp;ItemId=65780&amp;ItemGuid=6ec47613915e4e00a30e3c19530362f6&amp;Data=24</v>
      </c>
    </row>
    <row r="240" spans="1:7" x14ac:dyDescent="0.25">
      <c r="A240" t="s">
        <v>19</v>
      </c>
      <c r="B240" t="s">
        <v>32</v>
      </c>
      <c r="C240" t="s">
        <v>605</v>
      </c>
      <c r="D240" t="s">
        <v>167</v>
      </c>
      <c r="E240" t="s">
        <v>606</v>
      </c>
      <c r="F240" t="str">
        <f t="shared" si="0"/>
        <v>Обращения граждан МО Ногликский ГО</v>
      </c>
      <c r="G240" s="11" t="str">
        <f>HYPERLINK("https://sed.admsakhalin.ru/Docs/Citizen/_layouts/15/eos/edbtransfer.ashx?SiteId=84ddafa0031f409e9b1dd96f91351621&amp;WebId=b44a2e8f6bd940ffb8577ce52c7585e0&amp;ListId=fd8a59b5757749e6848a491ebc731a91&amp;ItemId=67054&amp;ItemGuid=5e9331b9b6f444cda916319ee5647633&amp;Data=24","https://sed.admsakhalin.ru/Docs/Citizen/_layouts/15/eos/edbtransfer.ashx?SiteId=84ddafa0031f409e9b1dd96f91351621&amp;WebId=b44a2e8f6bd940ffb8577ce52c7585e0&amp;ListId=fd8a59b5757749e6848a491ebc731a91&amp;ItemId=67054&amp;ItemGuid=5e9331b9b6f444cda916319ee5647633&amp;Data=24")</f>
        <v>https://sed.admsakhalin.ru/Docs/Citizen/_layouts/15/eos/edbtransfer.ashx?SiteId=84ddafa0031f409e9b1dd96f91351621&amp;WebId=b44a2e8f6bd940ffb8577ce52c7585e0&amp;ListId=fd8a59b5757749e6848a491ebc731a91&amp;ItemId=67054&amp;ItemGuid=5e9331b9b6f444cda916319ee5647633&amp;Data=24</v>
      </c>
    </row>
    <row r="241" spans="1:7" x14ac:dyDescent="0.25">
      <c r="A241" t="s">
        <v>19</v>
      </c>
      <c r="B241" t="s">
        <v>146</v>
      </c>
      <c r="C241" t="s">
        <v>607</v>
      </c>
      <c r="D241" t="s">
        <v>22</v>
      </c>
      <c r="E241" t="s">
        <v>608</v>
      </c>
      <c r="F241" t="str">
        <f t="shared" si="0"/>
        <v>Обращения граждан МО Ногликский ГО</v>
      </c>
      <c r="G241" s="11" t="str">
        <f>HYPERLINK("https://sed.admsakhalin.ru/Docs/Citizen/_layouts/15/eos/edbtransfer.ashx?SiteId=84ddafa0031f409e9b1dd96f91351621&amp;WebId=b44a2e8f6bd940ffb8577ce52c7585e0&amp;ListId=fd8a59b5757749e6848a491ebc731a91&amp;ItemId=64238&amp;ItemGuid=5643c4b00c074384868c2b60ecdbbcac&amp;Data=24","https://sed.admsakhalin.ru/Docs/Citizen/_layouts/15/eos/edbtransfer.ashx?SiteId=84ddafa0031f409e9b1dd96f91351621&amp;WebId=b44a2e8f6bd940ffb8577ce52c7585e0&amp;ListId=fd8a59b5757749e6848a491ebc731a91&amp;ItemId=64238&amp;ItemGuid=5643c4b00c074384868c2b60ecdbbcac&amp;Data=24")</f>
        <v>https://sed.admsakhalin.ru/Docs/Citizen/_layouts/15/eos/edbtransfer.ashx?SiteId=84ddafa0031f409e9b1dd96f91351621&amp;WebId=b44a2e8f6bd940ffb8577ce52c7585e0&amp;ListId=fd8a59b5757749e6848a491ebc731a91&amp;ItemId=64238&amp;ItemGuid=5643c4b00c074384868c2b60ecdbbcac&amp;Data=24</v>
      </c>
    </row>
    <row r="242" spans="1:7" x14ac:dyDescent="0.25">
      <c r="A242" t="s">
        <v>19</v>
      </c>
      <c r="B242" t="s">
        <v>32</v>
      </c>
      <c r="C242" t="s">
        <v>609</v>
      </c>
      <c r="D242" t="s">
        <v>141</v>
      </c>
      <c r="E242" t="s">
        <v>606</v>
      </c>
      <c r="F242" t="str">
        <f t="shared" si="0"/>
        <v>Обращения граждан МО Ногликский ГО</v>
      </c>
      <c r="G242" s="11" t="str">
        <f>HYPERLINK("https://sed.admsakhalin.ru/Docs/Citizen/_layouts/15/eos/edbtransfer.ashx?SiteId=84ddafa0031f409e9b1dd96f91351621&amp;WebId=b44a2e8f6bd940ffb8577ce52c7585e0&amp;ListId=fd8a59b5757749e6848a491ebc731a91&amp;ItemId=65591&amp;ItemGuid=1631bdd3d46d400fa9d622340bba6d2d&amp;Data=24","https://sed.admsakhalin.ru/Docs/Citizen/_layouts/15/eos/edbtransfer.ashx?SiteId=84ddafa0031f409e9b1dd96f91351621&amp;WebId=b44a2e8f6bd940ffb8577ce52c7585e0&amp;ListId=fd8a59b5757749e6848a491ebc731a91&amp;ItemId=65591&amp;ItemGuid=1631bdd3d46d400fa9d622340bba6d2d&amp;Data=24")</f>
        <v>https://sed.admsakhalin.ru/Docs/Citizen/_layouts/15/eos/edbtransfer.ashx?SiteId=84ddafa0031f409e9b1dd96f91351621&amp;WebId=b44a2e8f6bd940ffb8577ce52c7585e0&amp;ListId=fd8a59b5757749e6848a491ebc731a91&amp;ItemId=65591&amp;ItemGuid=1631bdd3d46d400fa9d622340bba6d2d&amp;Data=24</v>
      </c>
    </row>
    <row r="243" spans="1:7" x14ac:dyDescent="0.25">
      <c r="A243" t="s">
        <v>19</v>
      </c>
      <c r="B243" t="s">
        <v>95</v>
      </c>
      <c r="C243" t="s">
        <v>610</v>
      </c>
      <c r="D243" t="s">
        <v>185</v>
      </c>
      <c r="E243" t="s">
        <v>611</v>
      </c>
      <c r="F243" t="str">
        <f t="shared" si="0"/>
        <v>Обращения граждан МО Ногликский ГО</v>
      </c>
      <c r="G243" s="11" t="str">
        <f>HYPERLINK("https://sed.admsakhalin.ru/Docs/Citizen/_layouts/15/eos/edbtransfer.ashx?SiteId=84ddafa0031f409e9b1dd96f91351621&amp;WebId=b44a2e8f6bd940ffb8577ce52c7585e0&amp;ListId=fd8a59b5757749e6848a491ebc731a91&amp;ItemId=70513&amp;ItemGuid=ae4f31026b40480181661a56c3c492df&amp;Data=24","https://sed.admsakhalin.ru/Docs/Citizen/_layouts/15/eos/edbtransfer.ashx?SiteId=84ddafa0031f409e9b1dd96f91351621&amp;WebId=b44a2e8f6bd940ffb8577ce52c7585e0&amp;ListId=fd8a59b5757749e6848a491ebc731a91&amp;ItemId=70513&amp;ItemGuid=ae4f31026b40480181661a56c3c492df&amp;Data=24")</f>
        <v>https://sed.admsakhalin.ru/Docs/Citizen/_layouts/15/eos/edbtransfer.ashx?SiteId=84ddafa0031f409e9b1dd96f91351621&amp;WebId=b44a2e8f6bd940ffb8577ce52c7585e0&amp;ListId=fd8a59b5757749e6848a491ebc731a91&amp;ItemId=70513&amp;ItemGuid=ae4f31026b40480181661a56c3c492df&amp;Data=24</v>
      </c>
    </row>
    <row r="244" spans="1:7" x14ac:dyDescent="0.25">
      <c r="A244" t="s">
        <v>19</v>
      </c>
      <c r="B244" t="s">
        <v>91</v>
      </c>
      <c r="C244" t="s">
        <v>612</v>
      </c>
      <c r="D244" t="s">
        <v>138</v>
      </c>
      <c r="E244" t="s">
        <v>220</v>
      </c>
      <c r="F244" t="str">
        <f t="shared" si="0"/>
        <v>Обращения граждан МО Ногликский ГО</v>
      </c>
      <c r="G244" s="11" t="str">
        <f>HYPERLINK("https://sed.admsakhalin.ru/Docs/Citizen/_layouts/15/eos/edbtransfer.ashx?SiteId=84ddafa0031f409e9b1dd96f91351621&amp;WebId=b44a2e8f6bd940ffb8577ce52c7585e0&amp;ListId=fd8a59b5757749e6848a491ebc731a91&amp;ItemId=65803&amp;ItemGuid=eb5e298edd0c4c4784b40fa60c4c33b4&amp;Data=24","https://sed.admsakhalin.ru/Docs/Citizen/_layouts/15/eos/edbtransfer.ashx?SiteId=84ddafa0031f409e9b1dd96f91351621&amp;WebId=b44a2e8f6bd940ffb8577ce52c7585e0&amp;ListId=fd8a59b5757749e6848a491ebc731a91&amp;ItemId=65803&amp;ItemGuid=eb5e298edd0c4c4784b40fa60c4c33b4&amp;Data=24")</f>
        <v>https://sed.admsakhalin.ru/Docs/Citizen/_layouts/15/eos/edbtransfer.ashx?SiteId=84ddafa0031f409e9b1dd96f91351621&amp;WebId=b44a2e8f6bd940ffb8577ce52c7585e0&amp;ListId=fd8a59b5757749e6848a491ebc731a91&amp;ItemId=65803&amp;ItemGuid=eb5e298edd0c4c4784b40fa60c4c33b4&amp;Data=24</v>
      </c>
    </row>
    <row r="245" spans="1:7" x14ac:dyDescent="0.25">
      <c r="A245" t="s">
        <v>19</v>
      </c>
      <c r="B245" t="s">
        <v>42</v>
      </c>
      <c r="C245" t="s">
        <v>613</v>
      </c>
      <c r="D245" t="s">
        <v>179</v>
      </c>
      <c r="E245" t="s">
        <v>306</v>
      </c>
      <c r="F245" t="str">
        <f t="shared" si="0"/>
        <v>Обращения граждан МО Ногликский ГО</v>
      </c>
      <c r="G245" s="11" t="str">
        <f>HYPERLINK("https://sed.admsakhalin.ru/Docs/Citizen/_layouts/15/eos/edbtransfer.ashx?SiteId=84ddafa0031f409e9b1dd96f91351621&amp;WebId=b44a2e8f6bd940ffb8577ce52c7585e0&amp;ListId=fd8a59b5757749e6848a491ebc731a91&amp;ItemId=66379&amp;ItemGuid=5df91fc0fee44fff93a4a452bfaced5c&amp;Data=24","https://sed.admsakhalin.ru/Docs/Citizen/_layouts/15/eos/edbtransfer.ashx?SiteId=84ddafa0031f409e9b1dd96f91351621&amp;WebId=b44a2e8f6bd940ffb8577ce52c7585e0&amp;ListId=fd8a59b5757749e6848a491ebc731a91&amp;ItemId=66379&amp;ItemGuid=5df91fc0fee44fff93a4a452bfaced5c&amp;Data=24")</f>
        <v>https://sed.admsakhalin.ru/Docs/Citizen/_layouts/15/eos/edbtransfer.ashx?SiteId=84ddafa0031f409e9b1dd96f91351621&amp;WebId=b44a2e8f6bd940ffb8577ce52c7585e0&amp;ListId=fd8a59b5757749e6848a491ebc731a91&amp;ItemId=66379&amp;ItemGuid=5df91fc0fee44fff93a4a452bfaced5c&amp;Data=24</v>
      </c>
    </row>
    <row r="246" spans="1:7" x14ac:dyDescent="0.25">
      <c r="A246" t="s">
        <v>19</v>
      </c>
      <c r="B246" t="s">
        <v>32</v>
      </c>
      <c r="C246" t="s">
        <v>614</v>
      </c>
      <c r="D246" t="s">
        <v>141</v>
      </c>
      <c r="E246" t="s">
        <v>615</v>
      </c>
      <c r="F246" t="str">
        <f t="shared" si="0"/>
        <v>Обращения граждан МО Ногликский ГО</v>
      </c>
      <c r="G246" s="11" t="str">
        <f>HYPERLINK("https://sed.admsakhalin.ru/Docs/Citizen/_layouts/15/eos/edbtransfer.ashx?SiteId=84ddafa0031f409e9b1dd96f91351621&amp;WebId=b44a2e8f6bd940ffb8577ce52c7585e0&amp;ListId=fd8a59b5757749e6848a491ebc731a91&amp;ItemId=65585&amp;ItemGuid=3e58877dd4a74035ac8fa4538f19c3e3&amp;Data=24","https://sed.admsakhalin.ru/Docs/Citizen/_layouts/15/eos/edbtransfer.ashx?SiteId=84ddafa0031f409e9b1dd96f91351621&amp;WebId=b44a2e8f6bd940ffb8577ce52c7585e0&amp;ListId=fd8a59b5757749e6848a491ebc731a91&amp;ItemId=65585&amp;ItemGuid=3e58877dd4a74035ac8fa4538f19c3e3&amp;Data=24")</f>
        <v>https://sed.admsakhalin.ru/Docs/Citizen/_layouts/15/eos/edbtransfer.ashx?SiteId=84ddafa0031f409e9b1dd96f91351621&amp;WebId=b44a2e8f6bd940ffb8577ce52c7585e0&amp;ListId=fd8a59b5757749e6848a491ebc731a91&amp;ItemId=65585&amp;ItemGuid=3e58877dd4a74035ac8fa4538f19c3e3&amp;Data=24</v>
      </c>
    </row>
    <row r="247" spans="1:7" x14ac:dyDescent="0.25">
      <c r="A247" t="s">
        <v>19</v>
      </c>
      <c r="B247" t="s">
        <v>298</v>
      </c>
      <c r="C247" t="s">
        <v>616</v>
      </c>
      <c r="D247" t="s">
        <v>617</v>
      </c>
      <c r="E247" t="s">
        <v>618</v>
      </c>
      <c r="F247" t="str">
        <f t="shared" si="0"/>
        <v>Обращения граждан МО Ногликский ГО</v>
      </c>
      <c r="G247" s="11" t="str">
        <f>HYPERLINK("https://sed.admsakhalin.ru/Docs/Citizen/_layouts/15/eos/edbtransfer.ashx?SiteId=84ddafa0031f409e9b1dd96f91351621&amp;WebId=b44a2e8f6bd940ffb8577ce52c7585e0&amp;ListId=fd8a59b5757749e6848a491ebc731a91&amp;ItemId=72642&amp;ItemGuid=1765b39625754c5da7c6a467ceaa4352&amp;Data=24","https://sed.admsakhalin.ru/Docs/Citizen/_layouts/15/eos/edbtransfer.ashx?SiteId=84ddafa0031f409e9b1dd96f91351621&amp;WebId=b44a2e8f6bd940ffb8577ce52c7585e0&amp;ListId=fd8a59b5757749e6848a491ebc731a91&amp;ItemId=72642&amp;ItemGuid=1765b39625754c5da7c6a467ceaa4352&amp;Data=24")</f>
        <v>https://sed.admsakhalin.ru/Docs/Citizen/_layouts/15/eos/edbtransfer.ashx?SiteId=84ddafa0031f409e9b1dd96f91351621&amp;WebId=b44a2e8f6bd940ffb8577ce52c7585e0&amp;ListId=fd8a59b5757749e6848a491ebc731a91&amp;ItemId=72642&amp;ItemGuid=1765b39625754c5da7c6a467ceaa4352&amp;Data=24</v>
      </c>
    </row>
    <row r="248" spans="1:7" x14ac:dyDescent="0.25">
      <c r="A248" t="s">
        <v>19</v>
      </c>
      <c r="B248" t="s">
        <v>619</v>
      </c>
      <c r="C248" t="s">
        <v>620</v>
      </c>
      <c r="D248" t="s">
        <v>281</v>
      </c>
      <c r="E248" t="s">
        <v>621</v>
      </c>
      <c r="F248" t="str">
        <f t="shared" si="0"/>
        <v>Обращения граждан МО Ногликский ГО</v>
      </c>
      <c r="G248" s="11" t="str">
        <f>HYPERLINK("https://sed.admsakhalin.ru/Docs/Citizen/_layouts/15/eos/edbtransfer.ashx?SiteId=84ddafa0031f409e9b1dd96f91351621&amp;WebId=b44a2e8f6bd940ffb8577ce52c7585e0&amp;ListId=fd8a59b5757749e6848a491ebc731a91&amp;ItemId=69819&amp;ItemGuid=27149609be2c41f1b4eda4a56270df1e&amp;Data=24","https://sed.admsakhalin.ru/Docs/Citizen/_layouts/15/eos/edbtransfer.ashx?SiteId=84ddafa0031f409e9b1dd96f91351621&amp;WebId=b44a2e8f6bd940ffb8577ce52c7585e0&amp;ListId=fd8a59b5757749e6848a491ebc731a91&amp;ItemId=69819&amp;ItemGuid=27149609be2c41f1b4eda4a56270df1e&amp;Data=24")</f>
        <v>https://sed.admsakhalin.ru/Docs/Citizen/_layouts/15/eos/edbtransfer.ashx?SiteId=84ddafa0031f409e9b1dd96f91351621&amp;WebId=b44a2e8f6bd940ffb8577ce52c7585e0&amp;ListId=fd8a59b5757749e6848a491ebc731a91&amp;ItemId=69819&amp;ItemGuid=27149609be2c41f1b4eda4a56270df1e&amp;Data=24</v>
      </c>
    </row>
    <row r="249" spans="1:7" x14ac:dyDescent="0.25">
      <c r="A249" t="s">
        <v>19</v>
      </c>
      <c r="B249" t="s">
        <v>64</v>
      </c>
      <c r="C249" t="s">
        <v>622</v>
      </c>
      <c r="D249" t="s">
        <v>244</v>
      </c>
      <c r="E249" t="s">
        <v>377</v>
      </c>
      <c r="F249" t="str">
        <f t="shared" si="0"/>
        <v>Обращения граждан МО Ногликский ГО</v>
      </c>
      <c r="G249" s="11" t="str">
        <f>HYPERLINK("https://sed.admsakhalin.ru/Docs/Citizen/_layouts/15/eos/edbtransfer.ashx?SiteId=84ddafa0031f409e9b1dd96f91351621&amp;WebId=b44a2e8f6bd940ffb8577ce52c7585e0&amp;ListId=fd8a59b5757749e6848a491ebc731a91&amp;ItemId=71065&amp;ItemGuid=eaefb9aa7328444ca82ca576b967aa88&amp;Data=24","https://sed.admsakhalin.ru/Docs/Citizen/_layouts/15/eos/edbtransfer.ashx?SiteId=84ddafa0031f409e9b1dd96f91351621&amp;WebId=b44a2e8f6bd940ffb8577ce52c7585e0&amp;ListId=fd8a59b5757749e6848a491ebc731a91&amp;ItemId=71065&amp;ItemGuid=eaefb9aa7328444ca82ca576b967aa88&amp;Data=24")</f>
        <v>https://sed.admsakhalin.ru/Docs/Citizen/_layouts/15/eos/edbtransfer.ashx?SiteId=84ddafa0031f409e9b1dd96f91351621&amp;WebId=b44a2e8f6bd940ffb8577ce52c7585e0&amp;ListId=fd8a59b5757749e6848a491ebc731a91&amp;ItemId=71065&amp;ItemGuid=eaefb9aa7328444ca82ca576b967aa88&amp;Data=24</v>
      </c>
    </row>
    <row r="250" spans="1:7" x14ac:dyDescent="0.25">
      <c r="A250" t="s">
        <v>19</v>
      </c>
      <c r="B250" t="s">
        <v>64</v>
      </c>
      <c r="C250" t="s">
        <v>623</v>
      </c>
      <c r="D250" t="s">
        <v>48</v>
      </c>
      <c r="E250" t="s">
        <v>67</v>
      </c>
      <c r="F250" t="str">
        <f t="shared" si="0"/>
        <v>Обращения граждан МО Ногликский ГО</v>
      </c>
      <c r="G250" s="11" t="str">
        <f>HYPERLINK("https://sed.admsakhalin.ru/Docs/Citizen/_layouts/15/eos/edbtransfer.ashx?SiteId=84ddafa0031f409e9b1dd96f91351621&amp;WebId=b44a2e8f6bd940ffb8577ce52c7585e0&amp;ListId=fd8a59b5757749e6848a491ebc731a91&amp;ItemId=68846&amp;ItemGuid=9bdfc1816ef444d3bd8ca685dac5ab6f&amp;Data=24","https://sed.admsakhalin.ru/Docs/Citizen/_layouts/15/eos/edbtransfer.ashx?SiteId=84ddafa0031f409e9b1dd96f91351621&amp;WebId=b44a2e8f6bd940ffb8577ce52c7585e0&amp;ListId=fd8a59b5757749e6848a491ebc731a91&amp;ItemId=68846&amp;ItemGuid=9bdfc1816ef444d3bd8ca685dac5ab6f&amp;Data=24")</f>
        <v>https://sed.admsakhalin.ru/Docs/Citizen/_layouts/15/eos/edbtransfer.ashx?SiteId=84ddafa0031f409e9b1dd96f91351621&amp;WebId=b44a2e8f6bd940ffb8577ce52c7585e0&amp;ListId=fd8a59b5757749e6848a491ebc731a91&amp;ItemId=68846&amp;ItemGuid=9bdfc1816ef444d3bd8ca685dac5ab6f&amp;Data=24</v>
      </c>
    </row>
    <row r="251" spans="1:7" x14ac:dyDescent="0.25">
      <c r="A251" t="s">
        <v>19</v>
      </c>
      <c r="B251" t="s">
        <v>483</v>
      </c>
      <c r="C251" t="s">
        <v>624</v>
      </c>
      <c r="D251" t="s">
        <v>48</v>
      </c>
      <c r="E251" t="s">
        <v>625</v>
      </c>
      <c r="F251" t="str">
        <f t="shared" si="0"/>
        <v>Обращения граждан МО Ногликский ГО</v>
      </c>
      <c r="G251" s="11" t="str">
        <f>HYPERLINK("https://sed.admsakhalin.ru/Docs/Citizen/_layouts/15/eos/edbtransfer.ashx?SiteId=84ddafa0031f409e9b1dd96f91351621&amp;WebId=b44a2e8f6bd940ffb8577ce52c7585e0&amp;ListId=fd8a59b5757749e6848a491ebc731a91&amp;ItemId=68819&amp;ItemGuid=285b41a5ae6b4ccab478a73329d5f927&amp;Data=24","https://sed.admsakhalin.ru/Docs/Citizen/_layouts/15/eos/edbtransfer.ashx?SiteId=84ddafa0031f409e9b1dd96f91351621&amp;WebId=b44a2e8f6bd940ffb8577ce52c7585e0&amp;ListId=fd8a59b5757749e6848a491ebc731a91&amp;ItemId=68819&amp;ItemGuid=285b41a5ae6b4ccab478a73329d5f927&amp;Data=24")</f>
        <v>https://sed.admsakhalin.ru/Docs/Citizen/_layouts/15/eos/edbtransfer.ashx?SiteId=84ddafa0031f409e9b1dd96f91351621&amp;WebId=b44a2e8f6bd940ffb8577ce52c7585e0&amp;ListId=fd8a59b5757749e6848a491ebc731a91&amp;ItemId=68819&amp;ItemGuid=285b41a5ae6b4ccab478a73329d5f927&amp;Data=24</v>
      </c>
    </row>
    <row r="252" spans="1:7" x14ac:dyDescent="0.25">
      <c r="A252" t="s">
        <v>19</v>
      </c>
      <c r="B252" t="s">
        <v>42</v>
      </c>
      <c r="C252" t="s">
        <v>626</v>
      </c>
      <c r="D252" t="s">
        <v>325</v>
      </c>
      <c r="E252" t="s">
        <v>538</v>
      </c>
      <c r="F252" t="str">
        <f t="shared" si="0"/>
        <v>Обращения граждан МО Ногликский ГО</v>
      </c>
      <c r="G252" s="11" t="str">
        <f>HYPERLINK("https://sed.admsakhalin.ru/Docs/Citizen/_layouts/15/eos/edbtransfer.ashx?SiteId=84ddafa0031f409e9b1dd96f91351621&amp;WebId=b44a2e8f6bd940ffb8577ce52c7585e0&amp;ListId=fd8a59b5757749e6848a491ebc731a91&amp;ItemId=71284&amp;ItemGuid=129246dd70e94021a5d3a74c514ee94c&amp;Data=24","https://sed.admsakhalin.ru/Docs/Citizen/_layouts/15/eos/edbtransfer.ashx?SiteId=84ddafa0031f409e9b1dd96f91351621&amp;WebId=b44a2e8f6bd940ffb8577ce52c7585e0&amp;ListId=fd8a59b5757749e6848a491ebc731a91&amp;ItemId=71284&amp;ItemGuid=129246dd70e94021a5d3a74c514ee94c&amp;Data=24")</f>
        <v>https://sed.admsakhalin.ru/Docs/Citizen/_layouts/15/eos/edbtransfer.ashx?SiteId=84ddafa0031f409e9b1dd96f91351621&amp;WebId=b44a2e8f6bd940ffb8577ce52c7585e0&amp;ListId=fd8a59b5757749e6848a491ebc731a91&amp;ItemId=71284&amp;ItemGuid=129246dd70e94021a5d3a74c514ee94c&amp;Data=24</v>
      </c>
    </row>
    <row r="253" spans="1:7" x14ac:dyDescent="0.25">
      <c r="A253" t="s">
        <v>19</v>
      </c>
      <c r="B253" t="s">
        <v>627</v>
      </c>
      <c r="C253" t="s">
        <v>628</v>
      </c>
      <c r="D253" t="s">
        <v>629</v>
      </c>
      <c r="E253" t="s">
        <v>630</v>
      </c>
      <c r="F253" t="str">
        <f t="shared" si="0"/>
        <v>Обращения граждан МО Ногликский ГО</v>
      </c>
      <c r="G253" s="11" t="str">
        <f>HYPERLINK("https://sed.admsakhalin.ru/Docs/Citizen/_layouts/15/eos/edbtransfer.ashx?SiteId=84ddafa0031f409e9b1dd96f91351621&amp;WebId=b44a2e8f6bd940ffb8577ce52c7585e0&amp;ListId=fd8a59b5757749e6848a491ebc731a91&amp;ItemId=68381&amp;ItemGuid=a7f0b6e5ffa14194ad0da804ec3c9c98&amp;Data=24","https://sed.admsakhalin.ru/Docs/Citizen/_layouts/15/eos/edbtransfer.ashx?SiteId=84ddafa0031f409e9b1dd96f91351621&amp;WebId=b44a2e8f6bd940ffb8577ce52c7585e0&amp;ListId=fd8a59b5757749e6848a491ebc731a91&amp;ItemId=68381&amp;ItemGuid=a7f0b6e5ffa14194ad0da804ec3c9c98&amp;Data=24")</f>
        <v>https://sed.admsakhalin.ru/Docs/Citizen/_layouts/15/eos/edbtransfer.ashx?SiteId=84ddafa0031f409e9b1dd96f91351621&amp;WebId=b44a2e8f6bd940ffb8577ce52c7585e0&amp;ListId=fd8a59b5757749e6848a491ebc731a91&amp;ItemId=68381&amp;ItemGuid=a7f0b6e5ffa14194ad0da804ec3c9c98&amp;Data=24</v>
      </c>
    </row>
    <row r="254" spans="1:7" x14ac:dyDescent="0.25">
      <c r="A254" t="s">
        <v>19</v>
      </c>
      <c r="B254" t="s">
        <v>91</v>
      </c>
      <c r="C254" t="s">
        <v>631</v>
      </c>
      <c r="D254" t="s">
        <v>85</v>
      </c>
      <c r="E254" t="s">
        <v>279</v>
      </c>
      <c r="F254" t="str">
        <f t="shared" si="0"/>
        <v>Обращения граждан МО Ногликский ГО</v>
      </c>
      <c r="G254" s="11" t="str">
        <f>HYPERLINK("https://sed.admsakhalin.ru/Docs/Citizen/_layouts/15/eos/edbtransfer.ashx?SiteId=84ddafa0031f409e9b1dd96f91351621&amp;WebId=b44a2e8f6bd940ffb8577ce52c7585e0&amp;ListId=fd8a59b5757749e6848a491ebc731a91&amp;ItemId=71925&amp;ItemGuid=c08db6819e234d76b097a86e294092ac&amp;Data=24","https://sed.admsakhalin.ru/Docs/Citizen/_layouts/15/eos/edbtransfer.ashx?SiteId=84ddafa0031f409e9b1dd96f91351621&amp;WebId=b44a2e8f6bd940ffb8577ce52c7585e0&amp;ListId=fd8a59b5757749e6848a491ebc731a91&amp;ItemId=71925&amp;ItemGuid=c08db6819e234d76b097a86e294092ac&amp;Data=24")</f>
        <v>https://sed.admsakhalin.ru/Docs/Citizen/_layouts/15/eos/edbtransfer.ashx?SiteId=84ddafa0031f409e9b1dd96f91351621&amp;WebId=b44a2e8f6bd940ffb8577ce52c7585e0&amp;ListId=fd8a59b5757749e6848a491ebc731a91&amp;ItemId=71925&amp;ItemGuid=c08db6819e234d76b097a86e294092ac&amp;Data=24</v>
      </c>
    </row>
    <row r="255" spans="1:7" x14ac:dyDescent="0.25">
      <c r="A255" t="s">
        <v>19</v>
      </c>
      <c r="B255" t="s">
        <v>64</v>
      </c>
      <c r="C255" t="s">
        <v>632</v>
      </c>
      <c r="D255" t="s">
        <v>40</v>
      </c>
      <c r="E255" t="s">
        <v>67</v>
      </c>
      <c r="F255" t="str">
        <f t="shared" si="0"/>
        <v>Обращения граждан МО Ногликский ГО</v>
      </c>
      <c r="G255" s="11" t="str">
        <f>HYPERLINK("https://sed.admsakhalin.ru/Docs/Citizen/_layouts/15/eos/edbtransfer.ashx?SiteId=84ddafa0031f409e9b1dd96f91351621&amp;WebId=b44a2e8f6bd940ffb8577ce52c7585e0&amp;ListId=fd8a59b5757749e6848a491ebc731a91&amp;ItemId=65189&amp;ItemGuid=4812177c8a0a47789fe9a86fee020398&amp;Data=24","https://sed.admsakhalin.ru/Docs/Citizen/_layouts/15/eos/edbtransfer.ashx?SiteId=84ddafa0031f409e9b1dd96f91351621&amp;WebId=b44a2e8f6bd940ffb8577ce52c7585e0&amp;ListId=fd8a59b5757749e6848a491ebc731a91&amp;ItemId=65189&amp;ItemGuid=4812177c8a0a47789fe9a86fee020398&amp;Data=24")</f>
        <v>https://sed.admsakhalin.ru/Docs/Citizen/_layouts/15/eos/edbtransfer.ashx?SiteId=84ddafa0031f409e9b1dd96f91351621&amp;WebId=b44a2e8f6bd940ffb8577ce52c7585e0&amp;ListId=fd8a59b5757749e6848a491ebc731a91&amp;ItemId=65189&amp;ItemGuid=4812177c8a0a47789fe9a86fee020398&amp;Data=24</v>
      </c>
    </row>
    <row r="256" spans="1:7" x14ac:dyDescent="0.25">
      <c r="A256" t="s">
        <v>19</v>
      </c>
      <c r="B256" t="s">
        <v>633</v>
      </c>
      <c r="C256" t="s">
        <v>634</v>
      </c>
      <c r="D256" t="s">
        <v>635</v>
      </c>
      <c r="E256" t="s">
        <v>636</v>
      </c>
      <c r="F256" t="str">
        <f t="shared" si="0"/>
        <v>Обращения граждан МО Ногликский ГО</v>
      </c>
      <c r="G256" s="11" t="str">
        <f>HYPERLINK("https://sed.admsakhalin.ru/Docs/Citizen/_layouts/15/eos/edbtransfer.ashx?SiteId=84ddafa0031f409e9b1dd96f91351621&amp;WebId=b44a2e8f6bd940ffb8577ce52c7585e0&amp;ListId=fd8a59b5757749e6848a491ebc731a91&amp;ItemId=63997&amp;ItemGuid=b1a4560462cb4f0c9d83a9152309c6f5&amp;Data=24","https://sed.admsakhalin.ru/Docs/Citizen/_layouts/15/eos/edbtransfer.ashx?SiteId=84ddafa0031f409e9b1dd96f91351621&amp;WebId=b44a2e8f6bd940ffb8577ce52c7585e0&amp;ListId=fd8a59b5757749e6848a491ebc731a91&amp;ItemId=63997&amp;ItemGuid=b1a4560462cb4f0c9d83a9152309c6f5&amp;Data=24")</f>
        <v>https://sed.admsakhalin.ru/Docs/Citizen/_layouts/15/eos/edbtransfer.ashx?SiteId=84ddafa0031f409e9b1dd96f91351621&amp;WebId=b44a2e8f6bd940ffb8577ce52c7585e0&amp;ListId=fd8a59b5757749e6848a491ebc731a91&amp;ItemId=63997&amp;ItemGuid=b1a4560462cb4f0c9d83a9152309c6f5&amp;Data=24</v>
      </c>
    </row>
    <row r="257" spans="1:7" x14ac:dyDescent="0.25">
      <c r="A257" t="s">
        <v>19</v>
      </c>
      <c r="B257" t="s">
        <v>637</v>
      </c>
      <c r="C257" t="s">
        <v>638</v>
      </c>
      <c r="D257" t="s">
        <v>639</v>
      </c>
      <c r="E257" t="s">
        <v>640</v>
      </c>
      <c r="F257" t="str">
        <f t="shared" si="0"/>
        <v>Обращения граждан МО Ногликский ГО</v>
      </c>
      <c r="G257" s="11" t="str">
        <f>HYPERLINK("https://sed.admsakhalin.ru/Docs/Citizen/_layouts/15/eos/edbtransfer.ashx?SiteId=84ddafa0031f409e9b1dd96f91351621&amp;WebId=b44a2e8f6bd940ffb8577ce52c7585e0&amp;ListId=fd8a59b5757749e6848a491ebc731a91&amp;ItemId=72565&amp;ItemGuid=af761c5aa0d24ec1a478a924e74db44a&amp;Data=24","https://sed.admsakhalin.ru/Docs/Citizen/_layouts/15/eos/edbtransfer.ashx?SiteId=84ddafa0031f409e9b1dd96f91351621&amp;WebId=b44a2e8f6bd940ffb8577ce52c7585e0&amp;ListId=fd8a59b5757749e6848a491ebc731a91&amp;ItemId=72565&amp;ItemGuid=af761c5aa0d24ec1a478a924e74db44a&amp;Data=24")</f>
        <v>https://sed.admsakhalin.ru/Docs/Citizen/_layouts/15/eos/edbtransfer.ashx?SiteId=84ddafa0031f409e9b1dd96f91351621&amp;WebId=b44a2e8f6bd940ffb8577ce52c7585e0&amp;ListId=fd8a59b5757749e6848a491ebc731a91&amp;ItemId=72565&amp;ItemGuid=af761c5aa0d24ec1a478a924e74db44a&amp;Data=24</v>
      </c>
    </row>
    <row r="258" spans="1:7" x14ac:dyDescent="0.25">
      <c r="A258" t="s">
        <v>19</v>
      </c>
      <c r="B258" t="s">
        <v>263</v>
      </c>
      <c r="C258" t="s">
        <v>641</v>
      </c>
      <c r="D258" t="s">
        <v>244</v>
      </c>
      <c r="E258" t="s">
        <v>642</v>
      </c>
      <c r="F258" t="str">
        <f t="shared" si="0"/>
        <v>Обращения граждан МО Ногликский ГО</v>
      </c>
      <c r="G258" s="11" t="str">
        <f>HYPERLINK("https://sed.admsakhalin.ru/Docs/Citizen/_layouts/15/eos/edbtransfer.ashx?SiteId=84ddafa0031f409e9b1dd96f91351621&amp;WebId=b44a2e8f6bd940ffb8577ce52c7585e0&amp;ListId=fd8a59b5757749e6848a491ebc731a91&amp;ItemId=71061&amp;ItemGuid=11e102c3c1a24515816baa9bf372571e&amp;Data=24","https://sed.admsakhalin.ru/Docs/Citizen/_layouts/15/eos/edbtransfer.ashx?SiteId=84ddafa0031f409e9b1dd96f91351621&amp;WebId=b44a2e8f6bd940ffb8577ce52c7585e0&amp;ListId=fd8a59b5757749e6848a491ebc731a91&amp;ItemId=71061&amp;ItemGuid=11e102c3c1a24515816baa9bf372571e&amp;Data=24")</f>
        <v>https://sed.admsakhalin.ru/Docs/Citizen/_layouts/15/eos/edbtransfer.ashx?SiteId=84ddafa0031f409e9b1dd96f91351621&amp;WebId=b44a2e8f6bd940ffb8577ce52c7585e0&amp;ListId=fd8a59b5757749e6848a491ebc731a91&amp;ItemId=71061&amp;ItemGuid=11e102c3c1a24515816baa9bf372571e&amp;Data=24</v>
      </c>
    </row>
    <row r="259" spans="1:7" x14ac:dyDescent="0.25">
      <c r="A259" t="s">
        <v>19</v>
      </c>
      <c r="B259" t="s">
        <v>64</v>
      </c>
      <c r="C259" t="s">
        <v>643</v>
      </c>
      <c r="D259" t="s">
        <v>66</v>
      </c>
      <c r="E259" t="s">
        <v>67</v>
      </c>
      <c r="F259" t="str">
        <f t="shared" si="0"/>
        <v>Обращения граждан МО Ногликский ГО</v>
      </c>
      <c r="G259" s="11" t="str">
        <f>HYPERLINK("https://sed.admsakhalin.ru/Docs/Citizen/_layouts/15/eos/edbtransfer.ashx?SiteId=84ddafa0031f409e9b1dd96f91351621&amp;WebId=b44a2e8f6bd940ffb8577ce52c7585e0&amp;ListId=fd8a59b5757749e6848a491ebc731a91&amp;ItemId=66592&amp;ItemGuid=3b071ffe81854d078068ab36246aeb1f&amp;Data=24","https://sed.admsakhalin.ru/Docs/Citizen/_layouts/15/eos/edbtransfer.ashx?SiteId=84ddafa0031f409e9b1dd96f91351621&amp;WebId=b44a2e8f6bd940ffb8577ce52c7585e0&amp;ListId=fd8a59b5757749e6848a491ebc731a91&amp;ItemId=66592&amp;ItemGuid=3b071ffe81854d078068ab36246aeb1f&amp;Data=24")</f>
        <v>https://sed.admsakhalin.ru/Docs/Citizen/_layouts/15/eos/edbtransfer.ashx?SiteId=84ddafa0031f409e9b1dd96f91351621&amp;WebId=b44a2e8f6bd940ffb8577ce52c7585e0&amp;ListId=fd8a59b5757749e6848a491ebc731a91&amp;ItemId=66592&amp;ItemGuid=3b071ffe81854d078068ab36246aeb1f&amp;Data=24</v>
      </c>
    </row>
    <row r="260" spans="1:7" x14ac:dyDescent="0.25">
      <c r="A260" t="s">
        <v>19</v>
      </c>
      <c r="B260" t="s">
        <v>54</v>
      </c>
      <c r="C260" t="s">
        <v>644</v>
      </c>
      <c r="D260" t="s">
        <v>192</v>
      </c>
      <c r="E260" t="s">
        <v>645</v>
      </c>
      <c r="F260" t="str">
        <f t="shared" si="0"/>
        <v>Обращения граждан МО Ногликский ГО</v>
      </c>
      <c r="G260" s="11" t="str">
        <f>HYPERLINK("https://sed.admsakhalin.ru/Docs/Citizen/_layouts/15/eos/edbtransfer.ashx?SiteId=84ddafa0031f409e9b1dd96f91351621&amp;WebId=b44a2e8f6bd940ffb8577ce52c7585e0&amp;ListId=fd8a59b5757749e6848a491ebc731a91&amp;ItemId=64648&amp;ItemGuid=80f7385b12e4426b9fb0aea0f1e34daf&amp;Data=24","https://sed.admsakhalin.ru/Docs/Citizen/_layouts/15/eos/edbtransfer.ashx?SiteId=84ddafa0031f409e9b1dd96f91351621&amp;WebId=b44a2e8f6bd940ffb8577ce52c7585e0&amp;ListId=fd8a59b5757749e6848a491ebc731a91&amp;ItemId=64648&amp;ItemGuid=80f7385b12e4426b9fb0aea0f1e34daf&amp;Data=24")</f>
        <v>https://sed.admsakhalin.ru/Docs/Citizen/_layouts/15/eos/edbtransfer.ashx?SiteId=84ddafa0031f409e9b1dd96f91351621&amp;WebId=b44a2e8f6bd940ffb8577ce52c7585e0&amp;ListId=fd8a59b5757749e6848a491ebc731a91&amp;ItemId=64648&amp;ItemGuid=80f7385b12e4426b9fb0aea0f1e34daf&amp;Data=24</v>
      </c>
    </row>
    <row r="261" spans="1:7" x14ac:dyDescent="0.25">
      <c r="A261" t="s">
        <v>19</v>
      </c>
      <c r="B261" t="s">
        <v>64</v>
      </c>
      <c r="C261" t="s">
        <v>646</v>
      </c>
      <c r="D261" t="s">
        <v>85</v>
      </c>
      <c r="E261" t="s">
        <v>67</v>
      </c>
      <c r="F261" t="str">
        <f t="shared" si="0"/>
        <v>Обращения граждан МО Ногликский ГО</v>
      </c>
      <c r="G261" s="11" t="str">
        <f>HYPERLINK("https://sed.admsakhalin.ru/Docs/Citizen/_layouts/15/eos/edbtransfer.ashx?SiteId=84ddafa0031f409e9b1dd96f91351621&amp;WebId=b44a2e8f6bd940ffb8577ce52c7585e0&amp;ListId=fd8a59b5757749e6848a491ebc731a91&amp;ItemId=71939&amp;ItemGuid=9d50da099442422bb53aaf7651f53911&amp;Data=24","https://sed.admsakhalin.ru/Docs/Citizen/_layouts/15/eos/edbtransfer.ashx?SiteId=84ddafa0031f409e9b1dd96f91351621&amp;WebId=b44a2e8f6bd940ffb8577ce52c7585e0&amp;ListId=fd8a59b5757749e6848a491ebc731a91&amp;ItemId=71939&amp;ItemGuid=9d50da099442422bb53aaf7651f53911&amp;Data=24")</f>
        <v>https://sed.admsakhalin.ru/Docs/Citizen/_layouts/15/eos/edbtransfer.ashx?SiteId=84ddafa0031f409e9b1dd96f91351621&amp;WebId=b44a2e8f6bd940ffb8577ce52c7585e0&amp;ListId=fd8a59b5757749e6848a491ebc731a91&amp;ItemId=71939&amp;ItemGuid=9d50da099442422bb53aaf7651f53911&amp;Data=24</v>
      </c>
    </row>
    <row r="262" spans="1:7" x14ac:dyDescent="0.25">
      <c r="A262" t="s">
        <v>19</v>
      </c>
      <c r="B262" t="s">
        <v>298</v>
      </c>
      <c r="C262" t="s">
        <v>647</v>
      </c>
      <c r="D262" t="s">
        <v>629</v>
      </c>
      <c r="E262" t="s">
        <v>648</v>
      </c>
      <c r="F262" t="str">
        <f t="shared" si="0"/>
        <v>Обращения граждан МО Ногликский ГО</v>
      </c>
      <c r="G262" s="11" t="str">
        <f>HYPERLINK("https://sed.admsakhalin.ru/Docs/Citizen/_layouts/15/eos/edbtransfer.ashx?SiteId=84ddafa0031f409e9b1dd96f91351621&amp;WebId=b44a2e8f6bd940ffb8577ce52c7585e0&amp;ListId=fd8a59b5757749e6848a491ebc731a91&amp;ItemId=68359&amp;ItemGuid=a2867a39805c46bab7e4afa2945a4492&amp;Data=24","https://sed.admsakhalin.ru/Docs/Citizen/_layouts/15/eos/edbtransfer.ashx?SiteId=84ddafa0031f409e9b1dd96f91351621&amp;WebId=b44a2e8f6bd940ffb8577ce52c7585e0&amp;ListId=fd8a59b5757749e6848a491ebc731a91&amp;ItemId=68359&amp;ItemGuid=a2867a39805c46bab7e4afa2945a4492&amp;Data=24")</f>
        <v>https://sed.admsakhalin.ru/Docs/Citizen/_layouts/15/eos/edbtransfer.ashx?SiteId=84ddafa0031f409e9b1dd96f91351621&amp;WebId=b44a2e8f6bd940ffb8577ce52c7585e0&amp;ListId=fd8a59b5757749e6848a491ebc731a91&amp;ItemId=68359&amp;ItemGuid=a2867a39805c46bab7e4afa2945a4492&amp;Data=24</v>
      </c>
    </row>
    <row r="263" spans="1:7" x14ac:dyDescent="0.25">
      <c r="A263" t="s">
        <v>19</v>
      </c>
      <c r="B263" t="s">
        <v>79</v>
      </c>
      <c r="C263" t="s">
        <v>649</v>
      </c>
      <c r="D263" t="s">
        <v>244</v>
      </c>
      <c r="E263" t="s">
        <v>650</v>
      </c>
      <c r="F263" t="str">
        <f t="shared" si="0"/>
        <v>Обращения граждан МО Ногликский ГО</v>
      </c>
      <c r="G263" s="11" t="str">
        <f>HYPERLINK("https://sed.admsakhalin.ru/Docs/Citizen/_layouts/15/eos/edbtransfer.ashx?SiteId=84ddafa0031f409e9b1dd96f91351621&amp;WebId=b44a2e8f6bd940ffb8577ce52c7585e0&amp;ListId=fd8a59b5757749e6848a491ebc731a91&amp;ItemId=71073&amp;ItemGuid=0f336a5487f54b49a401afd0f9c7c06d&amp;Data=24","https://sed.admsakhalin.ru/Docs/Citizen/_layouts/15/eos/edbtransfer.ashx?SiteId=84ddafa0031f409e9b1dd96f91351621&amp;WebId=b44a2e8f6bd940ffb8577ce52c7585e0&amp;ListId=fd8a59b5757749e6848a491ebc731a91&amp;ItemId=71073&amp;ItemGuid=0f336a5487f54b49a401afd0f9c7c06d&amp;Data=24")</f>
        <v>https://sed.admsakhalin.ru/Docs/Citizen/_layouts/15/eos/edbtransfer.ashx?SiteId=84ddafa0031f409e9b1dd96f91351621&amp;WebId=b44a2e8f6bd940ffb8577ce52c7585e0&amp;ListId=fd8a59b5757749e6848a491ebc731a91&amp;ItemId=71073&amp;ItemGuid=0f336a5487f54b49a401afd0f9c7c06d&amp;Data=24</v>
      </c>
    </row>
    <row r="264" spans="1:7" x14ac:dyDescent="0.25">
      <c r="A264" t="s">
        <v>19</v>
      </c>
      <c r="B264" t="s">
        <v>224</v>
      </c>
      <c r="C264" t="s">
        <v>651</v>
      </c>
      <c r="D264" t="s">
        <v>617</v>
      </c>
      <c r="E264" t="s">
        <v>652</v>
      </c>
      <c r="F264" t="str">
        <f t="shared" si="0"/>
        <v>Обращения граждан МО Ногликский ГО</v>
      </c>
      <c r="G264" s="11" t="str">
        <f>HYPERLINK("https://sed.admsakhalin.ru/Docs/Citizen/_layouts/15/eos/edbtransfer.ashx?SiteId=84ddafa0031f409e9b1dd96f91351621&amp;WebId=b44a2e8f6bd940ffb8577ce52c7585e0&amp;ListId=fd8a59b5757749e6848a491ebc731a91&amp;ItemId=72635&amp;ItemGuid=a433261521254c79ac8bb0ccd9a4fd2e&amp;Data=24","https://sed.admsakhalin.ru/Docs/Citizen/_layouts/15/eos/edbtransfer.ashx?SiteId=84ddafa0031f409e9b1dd96f91351621&amp;WebId=b44a2e8f6bd940ffb8577ce52c7585e0&amp;ListId=fd8a59b5757749e6848a491ebc731a91&amp;ItemId=72635&amp;ItemGuid=a433261521254c79ac8bb0ccd9a4fd2e&amp;Data=24")</f>
        <v>https://sed.admsakhalin.ru/Docs/Citizen/_layouts/15/eos/edbtransfer.ashx?SiteId=84ddafa0031f409e9b1dd96f91351621&amp;WebId=b44a2e8f6bd940ffb8577ce52c7585e0&amp;ListId=fd8a59b5757749e6848a491ebc731a91&amp;ItemId=72635&amp;ItemGuid=a433261521254c79ac8bb0ccd9a4fd2e&amp;Data=24</v>
      </c>
    </row>
    <row r="265" spans="1:7" x14ac:dyDescent="0.25">
      <c r="A265" t="s">
        <v>19</v>
      </c>
      <c r="B265" t="s">
        <v>250</v>
      </c>
      <c r="C265" t="s">
        <v>653</v>
      </c>
      <c r="D265" t="s">
        <v>118</v>
      </c>
      <c r="E265" t="s">
        <v>654</v>
      </c>
      <c r="F265" t="str">
        <f t="shared" si="0"/>
        <v>Обращения граждан МО Ногликский ГО</v>
      </c>
      <c r="G265" s="11" t="str">
        <f>HYPERLINK("https://sed.admsakhalin.ru/Docs/Citizen/_layouts/15/eos/edbtransfer.ashx?SiteId=84ddafa0031f409e9b1dd96f91351621&amp;WebId=b44a2e8f6bd940ffb8577ce52c7585e0&amp;ListId=fd8a59b5757749e6848a491ebc731a91&amp;ItemId=67935&amp;ItemGuid=ddc488d2c9204ed1a5cbb2489e9918b3&amp;Data=24","https://sed.admsakhalin.ru/Docs/Citizen/_layouts/15/eos/edbtransfer.ashx?SiteId=84ddafa0031f409e9b1dd96f91351621&amp;WebId=b44a2e8f6bd940ffb8577ce52c7585e0&amp;ListId=fd8a59b5757749e6848a491ebc731a91&amp;ItemId=67935&amp;ItemGuid=ddc488d2c9204ed1a5cbb2489e9918b3&amp;Data=24")</f>
        <v>https://sed.admsakhalin.ru/Docs/Citizen/_layouts/15/eos/edbtransfer.ashx?SiteId=84ddafa0031f409e9b1dd96f91351621&amp;WebId=b44a2e8f6bd940ffb8577ce52c7585e0&amp;ListId=fd8a59b5757749e6848a491ebc731a91&amp;ItemId=67935&amp;ItemGuid=ddc488d2c9204ed1a5cbb2489e9918b3&amp;Data=24</v>
      </c>
    </row>
    <row r="266" spans="1:7" x14ac:dyDescent="0.25">
      <c r="A266" t="s">
        <v>19</v>
      </c>
      <c r="B266" t="s">
        <v>301</v>
      </c>
      <c r="C266" t="s">
        <v>655</v>
      </c>
      <c r="D266" t="s">
        <v>517</v>
      </c>
      <c r="E266" t="s">
        <v>656</v>
      </c>
      <c r="F266" t="str">
        <f t="shared" si="0"/>
        <v>Обращения граждан МО Ногликский ГО</v>
      </c>
      <c r="G266" s="11" t="str">
        <f>HYPERLINK("https://sed.admsakhalin.ru/Docs/Citizen/_layouts/15/eos/edbtransfer.ashx?SiteId=84ddafa0031f409e9b1dd96f91351621&amp;WebId=b44a2e8f6bd940ffb8577ce52c7585e0&amp;ListId=fd8a59b5757749e6848a491ebc731a91&amp;ItemId=67209&amp;ItemGuid=4760a5f3d1744e4d82f3b2fe8643269e&amp;Data=24","https://sed.admsakhalin.ru/Docs/Citizen/_layouts/15/eos/edbtransfer.ashx?SiteId=84ddafa0031f409e9b1dd96f91351621&amp;WebId=b44a2e8f6bd940ffb8577ce52c7585e0&amp;ListId=fd8a59b5757749e6848a491ebc731a91&amp;ItemId=67209&amp;ItemGuid=4760a5f3d1744e4d82f3b2fe8643269e&amp;Data=24")</f>
        <v>https://sed.admsakhalin.ru/Docs/Citizen/_layouts/15/eos/edbtransfer.ashx?SiteId=84ddafa0031f409e9b1dd96f91351621&amp;WebId=b44a2e8f6bd940ffb8577ce52c7585e0&amp;ListId=fd8a59b5757749e6848a491ebc731a91&amp;ItemId=67209&amp;ItemGuid=4760a5f3d1744e4d82f3b2fe8643269e&amp;Data=24</v>
      </c>
    </row>
    <row r="267" spans="1:7" x14ac:dyDescent="0.25">
      <c r="A267" t="s">
        <v>19</v>
      </c>
      <c r="B267" t="s">
        <v>46</v>
      </c>
      <c r="C267" t="s">
        <v>657</v>
      </c>
      <c r="D267" t="s">
        <v>40</v>
      </c>
      <c r="E267" t="s">
        <v>658</v>
      </c>
      <c r="F267" t="str">
        <f t="shared" si="0"/>
        <v>Обращения граждан МО Ногликский ГО</v>
      </c>
      <c r="G267" s="11" t="str">
        <f>HYPERLINK("https://sed.admsakhalin.ru/Docs/Citizen/_layouts/15/eos/edbtransfer.ashx?SiteId=84ddafa0031f409e9b1dd96f91351621&amp;WebId=b44a2e8f6bd940ffb8577ce52c7585e0&amp;ListId=fd8a59b5757749e6848a491ebc731a91&amp;ItemId=65194&amp;ItemGuid=a89ed3ac87c94ed4ac09b3000bc5e310&amp;Data=24","https://sed.admsakhalin.ru/Docs/Citizen/_layouts/15/eos/edbtransfer.ashx?SiteId=84ddafa0031f409e9b1dd96f91351621&amp;WebId=b44a2e8f6bd940ffb8577ce52c7585e0&amp;ListId=fd8a59b5757749e6848a491ebc731a91&amp;ItemId=65194&amp;ItemGuid=a89ed3ac87c94ed4ac09b3000bc5e310&amp;Data=24")</f>
        <v>https://sed.admsakhalin.ru/Docs/Citizen/_layouts/15/eos/edbtransfer.ashx?SiteId=84ddafa0031f409e9b1dd96f91351621&amp;WebId=b44a2e8f6bd940ffb8577ce52c7585e0&amp;ListId=fd8a59b5757749e6848a491ebc731a91&amp;ItemId=65194&amp;ItemGuid=a89ed3ac87c94ed4ac09b3000bc5e310&amp;Data=24</v>
      </c>
    </row>
    <row r="268" spans="1:7" x14ac:dyDescent="0.25">
      <c r="A268" t="s">
        <v>19</v>
      </c>
      <c r="B268" t="s">
        <v>64</v>
      </c>
      <c r="C268" t="s">
        <v>659</v>
      </c>
      <c r="D268" t="s">
        <v>167</v>
      </c>
      <c r="E268" t="s">
        <v>67</v>
      </c>
      <c r="F268" t="str">
        <f t="shared" si="0"/>
        <v>Обращения граждан МО Ногликский ГО</v>
      </c>
      <c r="G268" s="11" t="str">
        <f>HYPERLINK("https://sed.admsakhalin.ru/Docs/Citizen/_layouts/15/eos/edbtransfer.ashx?SiteId=84ddafa0031f409e9b1dd96f91351621&amp;WebId=b44a2e8f6bd940ffb8577ce52c7585e0&amp;ListId=fd8a59b5757749e6848a491ebc731a91&amp;ItemId=67074&amp;ItemGuid=1e84a1ca8b264964b94db337f47c47d8&amp;Data=24","https://sed.admsakhalin.ru/Docs/Citizen/_layouts/15/eos/edbtransfer.ashx?SiteId=84ddafa0031f409e9b1dd96f91351621&amp;WebId=b44a2e8f6bd940ffb8577ce52c7585e0&amp;ListId=fd8a59b5757749e6848a491ebc731a91&amp;ItemId=67074&amp;ItemGuid=1e84a1ca8b264964b94db337f47c47d8&amp;Data=24")</f>
        <v>https://sed.admsakhalin.ru/Docs/Citizen/_layouts/15/eos/edbtransfer.ashx?SiteId=84ddafa0031f409e9b1dd96f91351621&amp;WebId=b44a2e8f6bd940ffb8577ce52c7585e0&amp;ListId=fd8a59b5757749e6848a491ebc731a91&amp;ItemId=67074&amp;ItemGuid=1e84a1ca8b264964b94db337f47c47d8&amp;Data=24</v>
      </c>
    </row>
    <row r="269" spans="1:7" x14ac:dyDescent="0.25">
      <c r="A269" t="s">
        <v>19</v>
      </c>
      <c r="B269" t="s">
        <v>187</v>
      </c>
      <c r="C269" t="s">
        <v>660</v>
      </c>
      <c r="D269" t="s">
        <v>185</v>
      </c>
      <c r="E269" t="s">
        <v>134</v>
      </c>
      <c r="F269" t="str">
        <f t="shared" si="0"/>
        <v>Обращения граждан МО Ногликский ГО</v>
      </c>
      <c r="G269" s="11" t="str">
        <f>HYPERLINK("https://sed.admsakhalin.ru/Docs/Citizen/_layouts/15/eos/edbtransfer.ashx?SiteId=84ddafa0031f409e9b1dd96f91351621&amp;WebId=b44a2e8f6bd940ffb8577ce52c7585e0&amp;ListId=fd8a59b5757749e6848a491ebc731a91&amp;ItemId=70511&amp;ItemGuid=1915bf993248472aa3a4b45ecb16fb0b&amp;Data=24","https://sed.admsakhalin.ru/Docs/Citizen/_layouts/15/eos/edbtransfer.ashx?SiteId=84ddafa0031f409e9b1dd96f91351621&amp;WebId=b44a2e8f6bd940ffb8577ce52c7585e0&amp;ListId=fd8a59b5757749e6848a491ebc731a91&amp;ItemId=70511&amp;ItemGuid=1915bf993248472aa3a4b45ecb16fb0b&amp;Data=24")</f>
        <v>https://sed.admsakhalin.ru/Docs/Citizen/_layouts/15/eos/edbtransfer.ashx?SiteId=84ddafa0031f409e9b1dd96f91351621&amp;WebId=b44a2e8f6bd940ffb8577ce52c7585e0&amp;ListId=fd8a59b5757749e6848a491ebc731a91&amp;ItemId=70511&amp;ItemGuid=1915bf993248472aa3a4b45ecb16fb0b&amp;Data=24</v>
      </c>
    </row>
    <row r="270" spans="1:7" x14ac:dyDescent="0.25">
      <c r="A270" t="s">
        <v>19</v>
      </c>
      <c r="B270" t="s">
        <v>661</v>
      </c>
      <c r="C270" t="s">
        <v>662</v>
      </c>
      <c r="D270" t="s">
        <v>663</v>
      </c>
      <c r="E270" t="s">
        <v>664</v>
      </c>
      <c r="F270" t="str">
        <f t="shared" si="0"/>
        <v>Обращения граждан МО Ногликский ГО</v>
      </c>
      <c r="G270" s="11" t="str">
        <f>HYPERLINK("https://sed.admsakhalin.ru/Docs/Citizen/_layouts/15/eos/edbtransfer.ashx?SiteId=84ddafa0031f409e9b1dd96f91351621&amp;WebId=b44a2e8f6bd940ffb8577ce52c7585e0&amp;ListId=fd8a59b5757749e6848a491ebc731a91&amp;ItemId=71588&amp;ItemGuid=9d620fbed7044227908ab52b80db5dc5&amp;Data=24","https://sed.admsakhalin.ru/Docs/Citizen/_layouts/15/eos/edbtransfer.ashx?SiteId=84ddafa0031f409e9b1dd96f91351621&amp;WebId=b44a2e8f6bd940ffb8577ce52c7585e0&amp;ListId=fd8a59b5757749e6848a491ebc731a91&amp;ItemId=71588&amp;ItemGuid=9d620fbed7044227908ab52b80db5dc5&amp;Data=24")</f>
        <v>https://sed.admsakhalin.ru/Docs/Citizen/_layouts/15/eos/edbtransfer.ashx?SiteId=84ddafa0031f409e9b1dd96f91351621&amp;WebId=b44a2e8f6bd940ffb8577ce52c7585e0&amp;ListId=fd8a59b5757749e6848a491ebc731a91&amp;ItemId=71588&amp;ItemGuid=9d620fbed7044227908ab52b80db5dc5&amp;Data=24</v>
      </c>
    </row>
    <row r="271" spans="1:7" x14ac:dyDescent="0.25">
      <c r="A271" t="s">
        <v>19</v>
      </c>
      <c r="B271" t="s">
        <v>64</v>
      </c>
      <c r="C271" t="s">
        <v>665</v>
      </c>
      <c r="D271" t="s">
        <v>176</v>
      </c>
      <c r="E271" t="s">
        <v>67</v>
      </c>
      <c r="F271" t="str">
        <f t="shared" si="0"/>
        <v>Обращения граждан МО Ногликский ГО</v>
      </c>
      <c r="G271" s="11" t="str">
        <f>HYPERLINK("https://sed.admsakhalin.ru/Docs/Citizen/_layouts/15/eos/edbtransfer.ashx?SiteId=84ddafa0031f409e9b1dd96f91351621&amp;WebId=b44a2e8f6bd940ffb8577ce52c7585e0&amp;ListId=fd8a59b5757749e6848a491ebc731a91&amp;ItemId=70095&amp;ItemGuid=73532bb5056a410c8875b54d7f4ffa34&amp;Data=24","https://sed.admsakhalin.ru/Docs/Citizen/_layouts/15/eos/edbtransfer.ashx?SiteId=84ddafa0031f409e9b1dd96f91351621&amp;WebId=b44a2e8f6bd940ffb8577ce52c7585e0&amp;ListId=fd8a59b5757749e6848a491ebc731a91&amp;ItemId=70095&amp;ItemGuid=73532bb5056a410c8875b54d7f4ffa34&amp;Data=24")</f>
        <v>https://sed.admsakhalin.ru/Docs/Citizen/_layouts/15/eos/edbtransfer.ashx?SiteId=84ddafa0031f409e9b1dd96f91351621&amp;WebId=b44a2e8f6bd940ffb8577ce52c7585e0&amp;ListId=fd8a59b5757749e6848a491ebc731a91&amp;ItemId=70095&amp;ItemGuid=73532bb5056a410c8875b54d7f4ffa34&amp;Data=24</v>
      </c>
    </row>
    <row r="272" spans="1:7" x14ac:dyDescent="0.25">
      <c r="A272" t="s">
        <v>19</v>
      </c>
      <c r="B272" t="s">
        <v>68</v>
      </c>
      <c r="C272" t="s">
        <v>666</v>
      </c>
      <c r="D272" t="s">
        <v>597</v>
      </c>
      <c r="E272" t="s">
        <v>667</v>
      </c>
      <c r="F272" t="str">
        <f t="shared" si="0"/>
        <v>Обращения граждан МО Ногликский ГО</v>
      </c>
      <c r="G272" s="11" t="str">
        <f>HYPERLINK("https://sed.admsakhalin.ru/Docs/Citizen/_layouts/15/eos/edbtransfer.ashx?SiteId=84ddafa0031f409e9b1dd96f91351621&amp;WebId=b44a2e8f6bd940ffb8577ce52c7585e0&amp;ListId=fd8a59b5757749e6848a491ebc731a91&amp;ItemId=65043&amp;ItemGuid=0e0607e0a9d2495bb32cb58fd4331784&amp;Data=24","https://sed.admsakhalin.ru/Docs/Citizen/_layouts/15/eos/edbtransfer.ashx?SiteId=84ddafa0031f409e9b1dd96f91351621&amp;WebId=b44a2e8f6bd940ffb8577ce52c7585e0&amp;ListId=fd8a59b5757749e6848a491ebc731a91&amp;ItemId=65043&amp;ItemGuid=0e0607e0a9d2495bb32cb58fd4331784&amp;Data=24")</f>
        <v>https://sed.admsakhalin.ru/Docs/Citizen/_layouts/15/eos/edbtransfer.ashx?SiteId=84ddafa0031f409e9b1dd96f91351621&amp;WebId=b44a2e8f6bd940ffb8577ce52c7585e0&amp;ListId=fd8a59b5757749e6848a491ebc731a91&amp;ItemId=65043&amp;ItemGuid=0e0607e0a9d2495bb32cb58fd4331784&amp;Data=24</v>
      </c>
    </row>
    <row r="273" spans="1:7" x14ac:dyDescent="0.25">
      <c r="A273" t="s">
        <v>19</v>
      </c>
      <c r="B273" t="s">
        <v>95</v>
      </c>
      <c r="C273" t="s">
        <v>668</v>
      </c>
      <c r="D273" t="s">
        <v>367</v>
      </c>
      <c r="E273" t="s">
        <v>279</v>
      </c>
      <c r="F273" t="str">
        <f t="shared" si="0"/>
        <v>Обращения граждан МО Ногликский ГО</v>
      </c>
      <c r="G273" s="11" t="str">
        <f>HYPERLINK("https://sed.admsakhalin.ru/Docs/Citizen/_layouts/15/eos/edbtransfer.ashx?SiteId=84ddafa0031f409e9b1dd96f91351621&amp;WebId=b44a2e8f6bd940ffb8577ce52c7585e0&amp;ListId=fd8a59b5757749e6848a491ebc731a91&amp;ItemId=69375&amp;ItemGuid=467030824cda423c9178b7ba9b96ea27&amp;Data=24","https://sed.admsakhalin.ru/Docs/Citizen/_layouts/15/eos/edbtransfer.ashx?SiteId=84ddafa0031f409e9b1dd96f91351621&amp;WebId=b44a2e8f6bd940ffb8577ce52c7585e0&amp;ListId=fd8a59b5757749e6848a491ebc731a91&amp;ItemId=69375&amp;ItemGuid=467030824cda423c9178b7ba9b96ea27&amp;Data=24")</f>
        <v>https://sed.admsakhalin.ru/Docs/Citizen/_layouts/15/eos/edbtransfer.ashx?SiteId=84ddafa0031f409e9b1dd96f91351621&amp;WebId=b44a2e8f6bd940ffb8577ce52c7585e0&amp;ListId=fd8a59b5757749e6848a491ebc731a91&amp;ItemId=69375&amp;ItemGuid=467030824cda423c9178b7ba9b96ea27&amp;Data=24</v>
      </c>
    </row>
    <row r="274" spans="1:7" x14ac:dyDescent="0.25">
      <c r="A274" t="s">
        <v>19</v>
      </c>
      <c r="B274" t="s">
        <v>217</v>
      </c>
      <c r="C274" t="s">
        <v>669</v>
      </c>
      <c r="D274" t="s">
        <v>22</v>
      </c>
      <c r="E274" t="s">
        <v>220</v>
      </c>
      <c r="F274" t="str">
        <f t="shared" si="0"/>
        <v>Обращения граждан МО Ногликский ГО</v>
      </c>
      <c r="G274" s="11" t="str">
        <f>HYPERLINK("https://sed.admsakhalin.ru/Docs/Citizen/_layouts/15/eos/edbtransfer.ashx?SiteId=84ddafa0031f409e9b1dd96f91351621&amp;WebId=b44a2e8f6bd940ffb8577ce52c7585e0&amp;ListId=fd8a59b5757749e6848a491ebc731a91&amp;ItemId=64201&amp;ItemGuid=544c2458e22849eb8d48b9589f306758&amp;Data=24","https://sed.admsakhalin.ru/Docs/Citizen/_layouts/15/eos/edbtransfer.ashx?SiteId=84ddafa0031f409e9b1dd96f91351621&amp;WebId=b44a2e8f6bd940ffb8577ce52c7585e0&amp;ListId=fd8a59b5757749e6848a491ebc731a91&amp;ItemId=64201&amp;ItemGuid=544c2458e22849eb8d48b9589f306758&amp;Data=24")</f>
        <v>https://sed.admsakhalin.ru/Docs/Citizen/_layouts/15/eos/edbtransfer.ashx?SiteId=84ddafa0031f409e9b1dd96f91351621&amp;WebId=b44a2e8f6bd940ffb8577ce52c7585e0&amp;ListId=fd8a59b5757749e6848a491ebc731a91&amp;ItemId=64201&amp;ItemGuid=544c2458e22849eb8d48b9589f306758&amp;Data=24</v>
      </c>
    </row>
    <row r="275" spans="1:7" x14ac:dyDescent="0.25">
      <c r="A275" t="s">
        <v>19</v>
      </c>
      <c r="B275" t="s">
        <v>20</v>
      </c>
      <c r="C275" t="s">
        <v>670</v>
      </c>
      <c r="D275" t="s">
        <v>671</v>
      </c>
      <c r="E275" t="s">
        <v>672</v>
      </c>
      <c r="F275" t="str">
        <f t="shared" si="0"/>
        <v>Обращения граждан МО Ногликский ГО</v>
      </c>
      <c r="G275" s="11" t="str">
        <f>HYPERLINK("https://sed.admsakhalin.ru/Docs/Citizen/_layouts/15/eos/edbtransfer.ashx?SiteId=84ddafa0031f409e9b1dd96f91351621&amp;WebId=b44a2e8f6bd940ffb8577ce52c7585e0&amp;ListId=fd8a59b5757749e6848a491ebc731a91&amp;ItemId=72312&amp;ItemGuid=bbdd342a39634ecbacf6b96c4530b792&amp;Data=24","https://sed.admsakhalin.ru/Docs/Citizen/_layouts/15/eos/edbtransfer.ashx?SiteId=84ddafa0031f409e9b1dd96f91351621&amp;WebId=b44a2e8f6bd940ffb8577ce52c7585e0&amp;ListId=fd8a59b5757749e6848a491ebc731a91&amp;ItemId=72312&amp;ItemGuid=bbdd342a39634ecbacf6b96c4530b792&amp;Data=24")</f>
        <v>https://sed.admsakhalin.ru/Docs/Citizen/_layouts/15/eos/edbtransfer.ashx?SiteId=84ddafa0031f409e9b1dd96f91351621&amp;WebId=b44a2e8f6bd940ffb8577ce52c7585e0&amp;ListId=fd8a59b5757749e6848a491ebc731a91&amp;ItemId=72312&amp;ItemGuid=bbdd342a39634ecbacf6b96c4530b792&amp;Data=24</v>
      </c>
    </row>
    <row r="276" spans="1:7" x14ac:dyDescent="0.25">
      <c r="A276" t="s">
        <v>19</v>
      </c>
      <c r="B276" t="s">
        <v>42</v>
      </c>
      <c r="C276" t="s">
        <v>673</v>
      </c>
      <c r="D276" t="s">
        <v>510</v>
      </c>
      <c r="E276" t="s">
        <v>45</v>
      </c>
      <c r="F276" t="str">
        <f t="shared" si="0"/>
        <v>Обращения граждан МО Ногликский ГО</v>
      </c>
      <c r="G276" s="11" t="str">
        <f>HYPERLINK("https://sed.admsakhalin.ru/Docs/Citizen/_layouts/15/eos/edbtransfer.ashx?SiteId=84ddafa0031f409e9b1dd96f91351621&amp;WebId=b44a2e8f6bd940ffb8577ce52c7585e0&amp;ListId=fd8a59b5757749e6848a491ebc731a91&amp;ItemId=64509&amp;ItemGuid=af6ec09456b6480ca656baad6430dd00&amp;Data=24","https://sed.admsakhalin.ru/Docs/Citizen/_layouts/15/eos/edbtransfer.ashx?SiteId=84ddafa0031f409e9b1dd96f91351621&amp;WebId=b44a2e8f6bd940ffb8577ce52c7585e0&amp;ListId=fd8a59b5757749e6848a491ebc731a91&amp;ItemId=64509&amp;ItemGuid=af6ec09456b6480ca656baad6430dd00&amp;Data=24")</f>
        <v>https://sed.admsakhalin.ru/Docs/Citizen/_layouts/15/eos/edbtransfer.ashx?SiteId=84ddafa0031f409e9b1dd96f91351621&amp;WebId=b44a2e8f6bd940ffb8577ce52c7585e0&amp;ListId=fd8a59b5757749e6848a491ebc731a91&amp;ItemId=64509&amp;ItemGuid=af6ec09456b6480ca656baad6430dd00&amp;Data=24</v>
      </c>
    </row>
    <row r="277" spans="1:7" x14ac:dyDescent="0.25">
      <c r="A277" t="s">
        <v>19</v>
      </c>
      <c r="B277" t="s">
        <v>54</v>
      </c>
      <c r="C277" t="s">
        <v>674</v>
      </c>
      <c r="D277" t="s">
        <v>355</v>
      </c>
      <c r="E277" t="s">
        <v>675</v>
      </c>
      <c r="F277" t="str">
        <f t="shared" si="0"/>
        <v>Обращения граждан МО Ногликский ГО</v>
      </c>
      <c r="G277" s="11" t="str">
        <f>HYPERLINK("https://sed.admsakhalin.ru/Docs/Citizen/_layouts/15/eos/edbtransfer.ashx?SiteId=84ddafa0031f409e9b1dd96f91351621&amp;WebId=b44a2e8f6bd940ffb8577ce52c7585e0&amp;ListId=fd8a59b5757749e6848a491ebc731a91&amp;ItemId=66492&amp;ItemGuid=a2643392e5a041818378bb0660120dd0&amp;Data=24","https://sed.admsakhalin.ru/Docs/Citizen/_layouts/15/eos/edbtransfer.ashx?SiteId=84ddafa0031f409e9b1dd96f91351621&amp;WebId=b44a2e8f6bd940ffb8577ce52c7585e0&amp;ListId=fd8a59b5757749e6848a491ebc731a91&amp;ItemId=66492&amp;ItemGuid=a2643392e5a041818378bb0660120dd0&amp;Data=24")</f>
        <v>https://sed.admsakhalin.ru/Docs/Citizen/_layouts/15/eos/edbtransfer.ashx?SiteId=84ddafa0031f409e9b1dd96f91351621&amp;WebId=b44a2e8f6bd940ffb8577ce52c7585e0&amp;ListId=fd8a59b5757749e6848a491ebc731a91&amp;ItemId=66492&amp;ItemGuid=a2643392e5a041818378bb0660120dd0&amp;Data=24</v>
      </c>
    </row>
    <row r="278" spans="1:7" x14ac:dyDescent="0.25">
      <c r="A278" t="s">
        <v>19</v>
      </c>
      <c r="B278" t="s">
        <v>42</v>
      </c>
      <c r="C278" t="s">
        <v>676</v>
      </c>
      <c r="D278" t="s">
        <v>677</v>
      </c>
      <c r="E278" t="s">
        <v>45</v>
      </c>
      <c r="F278" t="str">
        <f t="shared" si="0"/>
        <v>Обращения граждан МО Ногликский ГО</v>
      </c>
      <c r="G278" s="11" t="str">
        <f>HYPERLINK("https://sed.admsakhalin.ru/Docs/Citizen/_layouts/15/eos/edbtransfer.ashx?SiteId=84ddafa0031f409e9b1dd96f91351621&amp;WebId=b44a2e8f6bd940ffb8577ce52c7585e0&amp;ListId=fd8a59b5757749e6848a491ebc731a91&amp;ItemId=68074&amp;ItemGuid=fc9d9c29a01f4ad39512bb4951ed4ca8&amp;Data=24","https://sed.admsakhalin.ru/Docs/Citizen/_layouts/15/eos/edbtransfer.ashx?SiteId=84ddafa0031f409e9b1dd96f91351621&amp;WebId=b44a2e8f6bd940ffb8577ce52c7585e0&amp;ListId=fd8a59b5757749e6848a491ebc731a91&amp;ItemId=68074&amp;ItemGuid=fc9d9c29a01f4ad39512bb4951ed4ca8&amp;Data=24")</f>
        <v>https://sed.admsakhalin.ru/Docs/Citizen/_layouts/15/eos/edbtransfer.ashx?SiteId=84ddafa0031f409e9b1dd96f91351621&amp;WebId=b44a2e8f6bd940ffb8577ce52c7585e0&amp;ListId=fd8a59b5757749e6848a491ebc731a91&amp;ItemId=68074&amp;ItemGuid=fc9d9c29a01f4ad39512bb4951ed4ca8&amp;Data=24</v>
      </c>
    </row>
    <row r="279" spans="1:7" x14ac:dyDescent="0.25">
      <c r="A279" t="s">
        <v>19</v>
      </c>
      <c r="B279" t="s">
        <v>95</v>
      </c>
      <c r="C279" t="s">
        <v>678</v>
      </c>
      <c r="D279" t="s">
        <v>26</v>
      </c>
      <c r="E279" t="s">
        <v>679</v>
      </c>
      <c r="F279" t="str">
        <f t="shared" si="0"/>
        <v>Обращения граждан МО Ногликский ГО</v>
      </c>
      <c r="G279" s="11" t="str">
        <f>HYPERLINK("https://sed.admsakhalin.ru/Docs/Citizen/_layouts/15/eos/edbtransfer.ashx?SiteId=84ddafa0031f409e9b1dd96f91351621&amp;WebId=b44a2e8f6bd940ffb8577ce52c7585e0&amp;ListId=fd8a59b5757749e6848a491ebc731a91&amp;ItemId=72399&amp;ItemGuid=5811cbafb7344a48855dbb7ca83973e2&amp;Data=24","https://sed.admsakhalin.ru/Docs/Citizen/_layouts/15/eos/edbtransfer.ashx?SiteId=84ddafa0031f409e9b1dd96f91351621&amp;WebId=b44a2e8f6bd940ffb8577ce52c7585e0&amp;ListId=fd8a59b5757749e6848a491ebc731a91&amp;ItemId=72399&amp;ItemGuid=5811cbafb7344a48855dbb7ca83973e2&amp;Data=24")</f>
        <v>https://sed.admsakhalin.ru/Docs/Citizen/_layouts/15/eos/edbtransfer.ashx?SiteId=84ddafa0031f409e9b1dd96f91351621&amp;WebId=b44a2e8f6bd940ffb8577ce52c7585e0&amp;ListId=fd8a59b5757749e6848a491ebc731a91&amp;ItemId=72399&amp;ItemGuid=5811cbafb7344a48855dbb7ca83973e2&amp;Data=24</v>
      </c>
    </row>
    <row r="280" spans="1:7" x14ac:dyDescent="0.25">
      <c r="A280" t="s">
        <v>19</v>
      </c>
      <c r="B280" t="s">
        <v>72</v>
      </c>
      <c r="C280" t="s">
        <v>680</v>
      </c>
      <c r="D280" t="s">
        <v>138</v>
      </c>
      <c r="E280" t="s">
        <v>681</v>
      </c>
      <c r="F280" t="str">
        <f t="shared" si="0"/>
        <v>Обращения граждан МО Ногликский ГО</v>
      </c>
      <c r="G280" s="11" t="str">
        <f>HYPERLINK("https://sed.admsakhalin.ru/Docs/Citizen/_layouts/15/eos/edbtransfer.ashx?SiteId=84ddafa0031f409e9b1dd96f91351621&amp;WebId=b44a2e8f6bd940ffb8577ce52c7585e0&amp;ListId=fd8a59b5757749e6848a491ebc731a91&amp;ItemId=65809&amp;ItemGuid=bba1688b481747559300bd734277d3c7&amp;Data=24","https://sed.admsakhalin.ru/Docs/Citizen/_layouts/15/eos/edbtransfer.ashx?SiteId=84ddafa0031f409e9b1dd96f91351621&amp;WebId=b44a2e8f6bd940ffb8577ce52c7585e0&amp;ListId=fd8a59b5757749e6848a491ebc731a91&amp;ItemId=65809&amp;ItemGuid=bba1688b481747559300bd734277d3c7&amp;Data=24")</f>
        <v>https://sed.admsakhalin.ru/Docs/Citizen/_layouts/15/eos/edbtransfer.ashx?SiteId=84ddafa0031f409e9b1dd96f91351621&amp;WebId=b44a2e8f6bd940ffb8577ce52c7585e0&amp;ListId=fd8a59b5757749e6848a491ebc731a91&amp;ItemId=65809&amp;ItemGuid=bba1688b481747559300bd734277d3c7&amp;Data=24</v>
      </c>
    </row>
    <row r="281" spans="1:7" x14ac:dyDescent="0.25">
      <c r="A281" t="s">
        <v>19</v>
      </c>
      <c r="B281" t="s">
        <v>83</v>
      </c>
      <c r="C281" t="s">
        <v>682</v>
      </c>
      <c r="D281" t="s">
        <v>93</v>
      </c>
      <c r="E281" t="s">
        <v>683</v>
      </c>
      <c r="F281" t="str">
        <f t="shared" si="0"/>
        <v>Обращения граждан МО Ногликский ГО</v>
      </c>
      <c r="G281" s="11" t="str">
        <f>HYPERLINK("https://sed.admsakhalin.ru/Docs/Citizen/_layouts/15/eos/edbtransfer.ashx?SiteId=84ddafa0031f409e9b1dd96f91351621&amp;WebId=b44a2e8f6bd940ffb8577ce52c7585e0&amp;ListId=fd8a59b5757749e6848a491ebc731a91&amp;ItemId=67326&amp;ItemGuid=2022e94178b949569d82bffc3774d75f&amp;Data=24","https://sed.admsakhalin.ru/Docs/Citizen/_layouts/15/eos/edbtransfer.ashx?SiteId=84ddafa0031f409e9b1dd96f91351621&amp;WebId=b44a2e8f6bd940ffb8577ce52c7585e0&amp;ListId=fd8a59b5757749e6848a491ebc731a91&amp;ItemId=67326&amp;ItemGuid=2022e94178b949569d82bffc3774d75f&amp;Data=24")</f>
        <v>https://sed.admsakhalin.ru/Docs/Citizen/_layouts/15/eos/edbtransfer.ashx?SiteId=84ddafa0031f409e9b1dd96f91351621&amp;WebId=b44a2e8f6bd940ffb8577ce52c7585e0&amp;ListId=fd8a59b5757749e6848a491ebc731a91&amp;ItemId=67326&amp;ItemGuid=2022e94178b949569d82bffc3774d75f&amp;Data=24</v>
      </c>
    </row>
    <row r="282" spans="1:7" x14ac:dyDescent="0.25">
      <c r="A282" t="s">
        <v>19</v>
      </c>
      <c r="B282" t="s">
        <v>46</v>
      </c>
      <c r="C282" t="s">
        <v>684</v>
      </c>
      <c r="D282" t="s">
        <v>198</v>
      </c>
      <c r="E282" t="s">
        <v>46</v>
      </c>
      <c r="F282" t="str">
        <f t="shared" si="0"/>
        <v>Обращения граждан МО Ногликский ГО</v>
      </c>
      <c r="G282" s="11" t="str">
        <f>HYPERLINK("https://sed.admsakhalin.ru/Docs/Citizen/_layouts/15/eos/edbtransfer.ashx?SiteId=84ddafa0031f409e9b1dd96f91351621&amp;WebId=b44a2e8f6bd940ffb8577ce52c7585e0&amp;ListId=fd8a59b5757749e6848a491ebc731a91&amp;ItemId=69902&amp;ItemGuid=2b7c9dc2086a499b8c75c051676707e1&amp;Data=24","https://sed.admsakhalin.ru/Docs/Citizen/_layouts/15/eos/edbtransfer.ashx?SiteId=84ddafa0031f409e9b1dd96f91351621&amp;WebId=b44a2e8f6bd940ffb8577ce52c7585e0&amp;ListId=fd8a59b5757749e6848a491ebc731a91&amp;ItemId=69902&amp;ItemGuid=2b7c9dc2086a499b8c75c051676707e1&amp;Data=24")</f>
        <v>https://sed.admsakhalin.ru/Docs/Citizen/_layouts/15/eos/edbtransfer.ashx?SiteId=84ddafa0031f409e9b1dd96f91351621&amp;WebId=b44a2e8f6bd940ffb8577ce52c7585e0&amp;ListId=fd8a59b5757749e6848a491ebc731a91&amp;ItemId=69902&amp;ItemGuid=2b7c9dc2086a499b8c75c051676707e1&amp;Data=24</v>
      </c>
    </row>
    <row r="283" spans="1:7" x14ac:dyDescent="0.25">
      <c r="A283" t="s">
        <v>19</v>
      </c>
      <c r="B283" t="s">
        <v>315</v>
      </c>
      <c r="C283" t="s">
        <v>685</v>
      </c>
      <c r="D283" t="s">
        <v>118</v>
      </c>
      <c r="E283" t="s">
        <v>686</v>
      </c>
      <c r="F283" t="str">
        <f t="shared" si="0"/>
        <v>Обращения граждан МО Ногликский ГО</v>
      </c>
      <c r="G283" s="11" t="str">
        <f>HYPERLINK("https://sed.admsakhalin.ru/Docs/Citizen/_layouts/15/eos/edbtransfer.ashx?SiteId=84ddafa0031f409e9b1dd96f91351621&amp;WebId=b44a2e8f6bd940ffb8577ce52c7585e0&amp;ListId=fd8a59b5757749e6848a491ebc731a91&amp;ItemId=67933&amp;ItemGuid=d5edf0c9d7464d669177c07e3f76d0c7&amp;Data=24","https://sed.admsakhalin.ru/Docs/Citizen/_layouts/15/eos/edbtransfer.ashx?SiteId=84ddafa0031f409e9b1dd96f91351621&amp;WebId=b44a2e8f6bd940ffb8577ce52c7585e0&amp;ListId=fd8a59b5757749e6848a491ebc731a91&amp;ItemId=67933&amp;ItemGuid=d5edf0c9d7464d669177c07e3f76d0c7&amp;Data=24")</f>
        <v>https://sed.admsakhalin.ru/Docs/Citizen/_layouts/15/eos/edbtransfer.ashx?SiteId=84ddafa0031f409e9b1dd96f91351621&amp;WebId=b44a2e8f6bd940ffb8577ce52c7585e0&amp;ListId=fd8a59b5757749e6848a491ebc731a91&amp;ItemId=67933&amp;ItemGuid=d5edf0c9d7464d669177c07e3f76d0c7&amp;Data=24</v>
      </c>
    </row>
    <row r="284" spans="1:7" x14ac:dyDescent="0.25">
      <c r="A284" t="s">
        <v>19</v>
      </c>
      <c r="B284" t="s">
        <v>687</v>
      </c>
      <c r="C284" t="s">
        <v>688</v>
      </c>
      <c r="D284" t="s">
        <v>93</v>
      </c>
      <c r="E284" t="s">
        <v>689</v>
      </c>
      <c r="F284" t="str">
        <f t="shared" si="0"/>
        <v>Обращения граждан МО Ногликский ГО</v>
      </c>
      <c r="G284" s="11" t="str">
        <f>HYPERLINK("https://sed.admsakhalin.ru/Docs/Citizen/_layouts/15/eos/edbtransfer.ashx?SiteId=84ddafa0031f409e9b1dd96f91351621&amp;WebId=b44a2e8f6bd940ffb8577ce52c7585e0&amp;ListId=fd8a59b5757749e6848a491ebc731a91&amp;ItemId=67311&amp;ItemGuid=104dd662b0f44d5eaf5ec0d82d4101cb&amp;Data=24","https://sed.admsakhalin.ru/Docs/Citizen/_layouts/15/eos/edbtransfer.ashx?SiteId=84ddafa0031f409e9b1dd96f91351621&amp;WebId=b44a2e8f6bd940ffb8577ce52c7585e0&amp;ListId=fd8a59b5757749e6848a491ebc731a91&amp;ItemId=67311&amp;ItemGuid=104dd662b0f44d5eaf5ec0d82d4101cb&amp;Data=24")</f>
        <v>https://sed.admsakhalin.ru/Docs/Citizen/_layouts/15/eos/edbtransfer.ashx?SiteId=84ddafa0031f409e9b1dd96f91351621&amp;WebId=b44a2e8f6bd940ffb8577ce52c7585e0&amp;ListId=fd8a59b5757749e6848a491ebc731a91&amp;ItemId=67311&amp;ItemGuid=104dd662b0f44d5eaf5ec0d82d4101cb&amp;Data=24</v>
      </c>
    </row>
    <row r="285" spans="1:7" x14ac:dyDescent="0.25">
      <c r="A285" t="s">
        <v>19</v>
      </c>
      <c r="B285" t="s">
        <v>42</v>
      </c>
      <c r="C285" t="s">
        <v>690</v>
      </c>
      <c r="D285" t="s">
        <v>30</v>
      </c>
      <c r="E285" t="s">
        <v>691</v>
      </c>
      <c r="F285" t="str">
        <f t="shared" si="0"/>
        <v>Обращения граждан МО Ногликский ГО</v>
      </c>
      <c r="G285" s="11" t="str">
        <f>HYPERLINK("https://sed.admsakhalin.ru/Docs/Citizen/_layouts/15/eos/edbtransfer.ashx?SiteId=84ddafa0031f409e9b1dd96f91351621&amp;WebId=b44a2e8f6bd940ffb8577ce52c7585e0&amp;ListId=fd8a59b5757749e6848a491ebc731a91&amp;ItemId=68910&amp;ItemGuid=483fc337f7bc4601be21c1aaf0025d43&amp;Data=24","https://sed.admsakhalin.ru/Docs/Citizen/_layouts/15/eos/edbtransfer.ashx?SiteId=84ddafa0031f409e9b1dd96f91351621&amp;WebId=b44a2e8f6bd940ffb8577ce52c7585e0&amp;ListId=fd8a59b5757749e6848a491ebc731a91&amp;ItemId=68910&amp;ItemGuid=483fc337f7bc4601be21c1aaf0025d43&amp;Data=24")</f>
        <v>https://sed.admsakhalin.ru/Docs/Citizen/_layouts/15/eos/edbtransfer.ashx?SiteId=84ddafa0031f409e9b1dd96f91351621&amp;WebId=b44a2e8f6bd940ffb8577ce52c7585e0&amp;ListId=fd8a59b5757749e6848a491ebc731a91&amp;ItemId=68910&amp;ItemGuid=483fc337f7bc4601be21c1aaf0025d43&amp;Data=24</v>
      </c>
    </row>
    <row r="286" spans="1:7" x14ac:dyDescent="0.25">
      <c r="A286" t="s">
        <v>19</v>
      </c>
      <c r="B286" t="s">
        <v>692</v>
      </c>
      <c r="C286" t="s">
        <v>693</v>
      </c>
      <c r="D286" t="s">
        <v>158</v>
      </c>
      <c r="E286" t="s">
        <v>694</v>
      </c>
      <c r="F286" t="str">
        <f t="shared" si="0"/>
        <v>Обращения граждан МО Ногликский ГО</v>
      </c>
      <c r="G286" s="11" t="str">
        <f>HYPERLINK("https://sed.admsakhalin.ru/Docs/Citizen/_layouts/15/eos/edbtransfer.ashx?SiteId=84ddafa0031f409e9b1dd96f91351621&amp;WebId=b44a2e8f6bd940ffb8577ce52c7585e0&amp;ListId=fd8a59b5757749e6848a491ebc731a91&amp;ItemId=69572&amp;ItemGuid=91a59c7f487e4ca79b07c1cd3b41e0b2&amp;Data=24","https://sed.admsakhalin.ru/Docs/Citizen/_layouts/15/eos/edbtransfer.ashx?SiteId=84ddafa0031f409e9b1dd96f91351621&amp;WebId=b44a2e8f6bd940ffb8577ce52c7585e0&amp;ListId=fd8a59b5757749e6848a491ebc731a91&amp;ItemId=69572&amp;ItemGuid=91a59c7f487e4ca79b07c1cd3b41e0b2&amp;Data=24")</f>
        <v>https://sed.admsakhalin.ru/Docs/Citizen/_layouts/15/eos/edbtransfer.ashx?SiteId=84ddafa0031f409e9b1dd96f91351621&amp;WebId=b44a2e8f6bd940ffb8577ce52c7585e0&amp;ListId=fd8a59b5757749e6848a491ebc731a91&amp;ItemId=69572&amp;ItemGuid=91a59c7f487e4ca79b07c1cd3b41e0b2&amp;Data=24</v>
      </c>
    </row>
    <row r="287" spans="1:7" x14ac:dyDescent="0.25">
      <c r="A287" t="s">
        <v>19</v>
      </c>
      <c r="B287" t="s">
        <v>42</v>
      </c>
      <c r="C287" t="s">
        <v>695</v>
      </c>
      <c r="D287" t="s">
        <v>154</v>
      </c>
      <c r="E287" t="s">
        <v>306</v>
      </c>
      <c r="F287" t="str">
        <f t="shared" si="0"/>
        <v>Обращения граждан МО Ногликский ГО</v>
      </c>
      <c r="G287" s="11" t="str">
        <f>HYPERLINK("https://sed.admsakhalin.ru/Docs/Citizen/_layouts/15/eos/edbtransfer.ashx?SiteId=84ddafa0031f409e9b1dd96f91351621&amp;WebId=b44a2e8f6bd940ffb8577ce52c7585e0&amp;ListId=fd8a59b5757749e6848a491ebc731a91&amp;ItemId=69250&amp;ItemGuid=1252d1547fe944d18f68c21cf19a0b27&amp;Data=24","https://sed.admsakhalin.ru/Docs/Citizen/_layouts/15/eos/edbtransfer.ashx?SiteId=84ddafa0031f409e9b1dd96f91351621&amp;WebId=b44a2e8f6bd940ffb8577ce52c7585e0&amp;ListId=fd8a59b5757749e6848a491ebc731a91&amp;ItemId=69250&amp;ItemGuid=1252d1547fe944d18f68c21cf19a0b27&amp;Data=24")</f>
        <v>https://sed.admsakhalin.ru/Docs/Citizen/_layouts/15/eos/edbtransfer.ashx?SiteId=84ddafa0031f409e9b1dd96f91351621&amp;WebId=b44a2e8f6bd940ffb8577ce52c7585e0&amp;ListId=fd8a59b5757749e6848a491ebc731a91&amp;ItemId=69250&amp;ItemGuid=1252d1547fe944d18f68c21cf19a0b27&amp;Data=24</v>
      </c>
    </row>
    <row r="288" spans="1:7" x14ac:dyDescent="0.25">
      <c r="A288" t="s">
        <v>19</v>
      </c>
      <c r="B288" t="s">
        <v>91</v>
      </c>
      <c r="C288" t="s">
        <v>696</v>
      </c>
      <c r="D288" t="s">
        <v>138</v>
      </c>
      <c r="E288" t="s">
        <v>220</v>
      </c>
      <c r="F288" t="str">
        <f t="shared" si="0"/>
        <v>Обращения граждан МО Ногликский ГО</v>
      </c>
      <c r="G288" s="11" t="str">
        <f>HYPERLINK("https://sed.admsakhalin.ru/Docs/Citizen/_layouts/15/eos/edbtransfer.ashx?SiteId=84ddafa0031f409e9b1dd96f91351621&amp;WebId=b44a2e8f6bd940ffb8577ce52c7585e0&amp;ListId=fd8a59b5757749e6848a491ebc731a91&amp;ItemId=65801&amp;ItemGuid=dd1599b1583c41a49e15c2567d99d25b&amp;Data=24","https://sed.admsakhalin.ru/Docs/Citizen/_layouts/15/eos/edbtransfer.ashx?SiteId=84ddafa0031f409e9b1dd96f91351621&amp;WebId=b44a2e8f6bd940ffb8577ce52c7585e0&amp;ListId=fd8a59b5757749e6848a491ebc731a91&amp;ItemId=65801&amp;ItemGuid=dd1599b1583c41a49e15c2567d99d25b&amp;Data=24")</f>
        <v>https://sed.admsakhalin.ru/Docs/Citizen/_layouts/15/eos/edbtransfer.ashx?SiteId=84ddafa0031f409e9b1dd96f91351621&amp;WebId=b44a2e8f6bd940ffb8577ce52c7585e0&amp;ListId=fd8a59b5757749e6848a491ebc731a91&amp;ItemId=65801&amp;ItemGuid=dd1599b1583c41a49e15c2567d99d25b&amp;Data=24</v>
      </c>
    </row>
    <row r="289" spans="1:7" x14ac:dyDescent="0.25">
      <c r="A289" t="s">
        <v>19</v>
      </c>
      <c r="B289" t="s">
        <v>20</v>
      </c>
      <c r="C289" t="s">
        <v>697</v>
      </c>
      <c r="D289" t="s">
        <v>698</v>
      </c>
      <c r="E289" t="s">
        <v>23</v>
      </c>
      <c r="F289" t="str">
        <f t="shared" si="0"/>
        <v>Обращения граждан МО Ногликский ГО</v>
      </c>
      <c r="G289" s="11" t="str">
        <f>HYPERLINK("https://sed.admsakhalin.ru/Docs/Citizen/_layouts/15/eos/edbtransfer.ashx?SiteId=84ddafa0031f409e9b1dd96f91351621&amp;WebId=b44a2e8f6bd940ffb8577ce52c7585e0&amp;ListId=fd8a59b5757749e6848a491ebc731a91&amp;ItemId=68428&amp;ItemGuid=1f69f5fec33541b4a9dec28ce6ba95a7&amp;Data=24","https://sed.admsakhalin.ru/Docs/Citizen/_layouts/15/eos/edbtransfer.ashx?SiteId=84ddafa0031f409e9b1dd96f91351621&amp;WebId=b44a2e8f6bd940ffb8577ce52c7585e0&amp;ListId=fd8a59b5757749e6848a491ebc731a91&amp;ItemId=68428&amp;ItemGuid=1f69f5fec33541b4a9dec28ce6ba95a7&amp;Data=24")</f>
        <v>https://sed.admsakhalin.ru/Docs/Citizen/_layouts/15/eos/edbtransfer.ashx?SiteId=84ddafa0031f409e9b1dd96f91351621&amp;WebId=b44a2e8f6bd940ffb8577ce52c7585e0&amp;ListId=fd8a59b5757749e6848a491ebc731a91&amp;ItemId=68428&amp;ItemGuid=1f69f5fec33541b4a9dec28ce6ba95a7&amp;Data=24</v>
      </c>
    </row>
    <row r="290" spans="1:7" x14ac:dyDescent="0.25">
      <c r="A290" t="s">
        <v>19</v>
      </c>
      <c r="B290" t="s">
        <v>64</v>
      </c>
      <c r="C290" t="s">
        <v>699</v>
      </c>
      <c r="D290" t="s">
        <v>700</v>
      </c>
      <c r="E290" t="s">
        <v>701</v>
      </c>
      <c r="F290" t="str">
        <f t="shared" si="0"/>
        <v>Обращения граждан МО Ногликский ГО</v>
      </c>
      <c r="G290" s="11" t="str">
        <f>HYPERLINK("https://sed.admsakhalin.ru/Docs/Citizen/_layouts/15/eos/edbtransfer.ashx?SiteId=84ddafa0031f409e9b1dd96f91351621&amp;WebId=b44a2e8f6bd940ffb8577ce52c7585e0&amp;ListId=fd8a59b5757749e6848a491ebc731a91&amp;ItemId=68043&amp;ItemGuid=e9155cb59232460fba0dc3a63d3d5b12&amp;Data=24","https://sed.admsakhalin.ru/Docs/Citizen/_layouts/15/eos/edbtransfer.ashx?SiteId=84ddafa0031f409e9b1dd96f91351621&amp;WebId=b44a2e8f6bd940ffb8577ce52c7585e0&amp;ListId=fd8a59b5757749e6848a491ebc731a91&amp;ItemId=68043&amp;ItemGuid=e9155cb59232460fba0dc3a63d3d5b12&amp;Data=24")</f>
        <v>https://sed.admsakhalin.ru/Docs/Citizen/_layouts/15/eos/edbtransfer.ashx?SiteId=84ddafa0031f409e9b1dd96f91351621&amp;WebId=b44a2e8f6bd940ffb8577ce52c7585e0&amp;ListId=fd8a59b5757749e6848a491ebc731a91&amp;ItemId=68043&amp;ItemGuid=e9155cb59232460fba0dc3a63d3d5b12&amp;Data=24</v>
      </c>
    </row>
    <row r="291" spans="1:7" x14ac:dyDescent="0.25">
      <c r="A291" t="s">
        <v>19</v>
      </c>
      <c r="B291" t="s">
        <v>64</v>
      </c>
      <c r="C291" t="s">
        <v>702</v>
      </c>
      <c r="D291" t="s">
        <v>185</v>
      </c>
      <c r="E291" t="s">
        <v>67</v>
      </c>
      <c r="F291" t="str">
        <f t="shared" si="0"/>
        <v>Обращения граждан МО Ногликский ГО</v>
      </c>
      <c r="G291" s="11" t="str">
        <f>HYPERLINK("https://sed.admsakhalin.ru/Docs/Citizen/_layouts/15/eos/edbtransfer.ashx?SiteId=84ddafa0031f409e9b1dd96f91351621&amp;WebId=b44a2e8f6bd940ffb8577ce52c7585e0&amp;ListId=fd8a59b5757749e6848a491ebc731a91&amp;ItemId=70505&amp;ItemGuid=c51b6a2d0ab743fcb970c3fbe87cb252&amp;Data=24","https://sed.admsakhalin.ru/Docs/Citizen/_layouts/15/eos/edbtransfer.ashx?SiteId=84ddafa0031f409e9b1dd96f91351621&amp;WebId=b44a2e8f6bd940ffb8577ce52c7585e0&amp;ListId=fd8a59b5757749e6848a491ebc731a91&amp;ItemId=70505&amp;ItemGuid=c51b6a2d0ab743fcb970c3fbe87cb252&amp;Data=24")</f>
        <v>https://sed.admsakhalin.ru/Docs/Citizen/_layouts/15/eos/edbtransfer.ashx?SiteId=84ddafa0031f409e9b1dd96f91351621&amp;WebId=b44a2e8f6bd940ffb8577ce52c7585e0&amp;ListId=fd8a59b5757749e6848a491ebc731a91&amp;ItemId=70505&amp;ItemGuid=c51b6a2d0ab743fcb970c3fbe87cb252&amp;Data=24</v>
      </c>
    </row>
    <row r="292" spans="1:7" x14ac:dyDescent="0.25">
      <c r="A292" t="s">
        <v>19</v>
      </c>
      <c r="B292" t="s">
        <v>20</v>
      </c>
      <c r="C292" t="s">
        <v>703</v>
      </c>
      <c r="D292" t="s">
        <v>138</v>
      </c>
      <c r="E292" t="s">
        <v>139</v>
      </c>
      <c r="F292" t="str">
        <f t="shared" si="0"/>
        <v>Обращения граждан МО Ногликский ГО</v>
      </c>
      <c r="G292" s="11" t="str">
        <f>HYPERLINK("https://sed.admsakhalin.ru/Docs/Citizen/_layouts/15/eos/edbtransfer.ashx?SiteId=84ddafa0031f409e9b1dd96f91351621&amp;WebId=b44a2e8f6bd940ffb8577ce52c7585e0&amp;ListId=fd8a59b5757749e6848a491ebc731a91&amp;ItemId=65783&amp;ItemGuid=9e6fa6c87a744fa88024acb429d08e2b&amp;Data=24","https://sed.admsakhalin.ru/Docs/Citizen/_layouts/15/eos/edbtransfer.ashx?SiteId=84ddafa0031f409e9b1dd96f91351621&amp;WebId=b44a2e8f6bd940ffb8577ce52c7585e0&amp;ListId=fd8a59b5757749e6848a491ebc731a91&amp;ItemId=65783&amp;ItemGuid=9e6fa6c87a744fa88024acb429d08e2b&amp;Data=24")</f>
        <v>https://sed.admsakhalin.ru/Docs/Citizen/_layouts/15/eos/edbtransfer.ashx?SiteId=84ddafa0031f409e9b1dd96f91351621&amp;WebId=b44a2e8f6bd940ffb8577ce52c7585e0&amp;ListId=fd8a59b5757749e6848a491ebc731a91&amp;ItemId=65783&amp;ItemGuid=9e6fa6c87a744fa88024acb429d08e2b&amp;Data=24</v>
      </c>
    </row>
    <row r="293" spans="1:7" x14ac:dyDescent="0.25">
      <c r="A293" t="s">
        <v>19</v>
      </c>
      <c r="B293" t="s">
        <v>42</v>
      </c>
      <c r="C293" t="s">
        <v>704</v>
      </c>
      <c r="D293" t="s">
        <v>705</v>
      </c>
      <c r="E293" t="s">
        <v>306</v>
      </c>
      <c r="F293" t="str">
        <f t="shared" si="0"/>
        <v>Обращения граждан МО Ногликский ГО</v>
      </c>
      <c r="G293" s="11" t="str">
        <f>HYPERLINK("https://sed.admsakhalin.ru/Docs/Citizen/_layouts/15/eos/edbtransfer.ashx?SiteId=84ddafa0031f409e9b1dd96f91351621&amp;WebId=b44a2e8f6bd940ffb8577ce52c7585e0&amp;ListId=fd8a59b5757749e6848a491ebc731a91&amp;ItemId=69107&amp;ItemGuid=ddcf02777128491cb1ecab9c909685db&amp;Data=24","https://sed.admsakhalin.ru/Docs/Citizen/_layouts/15/eos/edbtransfer.ashx?SiteId=84ddafa0031f409e9b1dd96f91351621&amp;WebId=b44a2e8f6bd940ffb8577ce52c7585e0&amp;ListId=fd8a59b5757749e6848a491ebc731a91&amp;ItemId=69107&amp;ItemGuid=ddcf02777128491cb1ecab9c909685db&amp;Data=24")</f>
        <v>https://sed.admsakhalin.ru/Docs/Citizen/_layouts/15/eos/edbtransfer.ashx?SiteId=84ddafa0031f409e9b1dd96f91351621&amp;WebId=b44a2e8f6bd940ffb8577ce52c7585e0&amp;ListId=fd8a59b5757749e6848a491ebc731a91&amp;ItemId=69107&amp;ItemGuid=ddcf02777128491cb1ecab9c909685db&amp;Data=24</v>
      </c>
    </row>
    <row r="294" spans="1:7" x14ac:dyDescent="0.25">
      <c r="A294" t="s">
        <v>19</v>
      </c>
      <c r="B294" t="s">
        <v>20</v>
      </c>
      <c r="C294" t="s">
        <v>706</v>
      </c>
      <c r="D294" t="s">
        <v>118</v>
      </c>
      <c r="E294" t="s">
        <v>23</v>
      </c>
      <c r="F294" t="str">
        <f t="shared" si="0"/>
        <v>Обращения граждан МО Ногликский ГО</v>
      </c>
      <c r="G294" s="11" t="str">
        <f>HYPERLINK("https://sed.admsakhalin.ru/Docs/Citizen/_layouts/15/eos/edbtransfer.ashx?SiteId=84ddafa0031f409e9b1dd96f91351621&amp;WebId=b44a2e8f6bd940ffb8577ce52c7585e0&amp;ListId=fd8a59b5757749e6848a491ebc731a91&amp;ItemId=67927&amp;ItemGuid=714eb671ddd24accb840ab4e449e98ed&amp;Data=24","https://sed.admsakhalin.ru/Docs/Citizen/_layouts/15/eos/edbtransfer.ashx?SiteId=84ddafa0031f409e9b1dd96f91351621&amp;WebId=b44a2e8f6bd940ffb8577ce52c7585e0&amp;ListId=fd8a59b5757749e6848a491ebc731a91&amp;ItemId=67927&amp;ItemGuid=714eb671ddd24accb840ab4e449e98ed&amp;Data=24")</f>
        <v>https://sed.admsakhalin.ru/Docs/Citizen/_layouts/15/eos/edbtransfer.ashx?SiteId=84ddafa0031f409e9b1dd96f91351621&amp;WebId=b44a2e8f6bd940ffb8577ce52c7585e0&amp;ListId=fd8a59b5757749e6848a491ebc731a91&amp;ItemId=67927&amp;ItemGuid=714eb671ddd24accb840ab4e449e98ed&amp;Data=24</v>
      </c>
    </row>
    <row r="295" spans="1:7" x14ac:dyDescent="0.25">
      <c r="A295" t="s">
        <v>19</v>
      </c>
      <c r="B295" t="s">
        <v>54</v>
      </c>
      <c r="C295" t="s">
        <v>707</v>
      </c>
      <c r="D295" t="s">
        <v>66</v>
      </c>
      <c r="E295" t="s">
        <v>708</v>
      </c>
      <c r="F295" t="str">
        <f t="shared" si="0"/>
        <v>Обращения граждан МО Ногликский ГО</v>
      </c>
      <c r="G295" s="11" t="str">
        <f>HYPERLINK("https://sed.admsakhalin.ru/Docs/Citizen/_layouts/15/eos/edbtransfer.ashx?SiteId=84ddafa0031f409e9b1dd96f91351621&amp;WebId=b44a2e8f6bd940ffb8577ce52c7585e0&amp;ListId=fd8a59b5757749e6848a491ebc731a91&amp;ItemId=66561&amp;ItemGuid=f2b52b2069c946fc83d0c5d32432f2ec&amp;Data=24","https://sed.admsakhalin.ru/Docs/Citizen/_layouts/15/eos/edbtransfer.ashx?SiteId=84ddafa0031f409e9b1dd96f91351621&amp;WebId=b44a2e8f6bd940ffb8577ce52c7585e0&amp;ListId=fd8a59b5757749e6848a491ebc731a91&amp;ItemId=66561&amp;ItemGuid=f2b52b2069c946fc83d0c5d32432f2ec&amp;Data=24")</f>
        <v>https://sed.admsakhalin.ru/Docs/Citizen/_layouts/15/eos/edbtransfer.ashx?SiteId=84ddafa0031f409e9b1dd96f91351621&amp;WebId=b44a2e8f6bd940ffb8577ce52c7585e0&amp;ListId=fd8a59b5757749e6848a491ebc731a91&amp;ItemId=66561&amp;ItemGuid=f2b52b2069c946fc83d0c5d32432f2ec&amp;Data=24</v>
      </c>
    </row>
    <row r="296" spans="1:7" x14ac:dyDescent="0.25">
      <c r="A296" t="s">
        <v>19</v>
      </c>
      <c r="B296" t="s">
        <v>68</v>
      </c>
      <c r="C296" t="s">
        <v>709</v>
      </c>
      <c r="D296" t="s">
        <v>124</v>
      </c>
      <c r="E296" t="s">
        <v>710</v>
      </c>
      <c r="F296" t="str">
        <f t="shared" si="0"/>
        <v>Обращения граждан МО Ногликский ГО</v>
      </c>
      <c r="G296" s="11" t="str">
        <f>HYPERLINK("https://sed.admsakhalin.ru/Docs/Citizen/_layouts/15/eos/edbtransfer.ashx?SiteId=84ddafa0031f409e9b1dd96f91351621&amp;WebId=b44a2e8f6bd940ffb8577ce52c7585e0&amp;ListId=fd8a59b5757749e6848a491ebc731a91&amp;ItemId=66194&amp;ItemGuid=444266eb8d3048f8ae39c700f452f93d&amp;Data=24","https://sed.admsakhalin.ru/Docs/Citizen/_layouts/15/eos/edbtransfer.ashx?SiteId=84ddafa0031f409e9b1dd96f91351621&amp;WebId=b44a2e8f6bd940ffb8577ce52c7585e0&amp;ListId=fd8a59b5757749e6848a491ebc731a91&amp;ItemId=66194&amp;ItemGuid=444266eb8d3048f8ae39c700f452f93d&amp;Data=24")</f>
        <v>https://sed.admsakhalin.ru/Docs/Citizen/_layouts/15/eos/edbtransfer.ashx?SiteId=84ddafa0031f409e9b1dd96f91351621&amp;WebId=b44a2e8f6bd940ffb8577ce52c7585e0&amp;ListId=fd8a59b5757749e6848a491ebc731a91&amp;ItemId=66194&amp;ItemGuid=444266eb8d3048f8ae39c700f452f93d&amp;Data=24</v>
      </c>
    </row>
    <row r="297" spans="1:7" x14ac:dyDescent="0.25">
      <c r="A297" t="s">
        <v>19</v>
      </c>
      <c r="B297" t="s">
        <v>64</v>
      </c>
      <c r="C297" t="s">
        <v>711</v>
      </c>
      <c r="D297" t="s">
        <v>66</v>
      </c>
      <c r="E297" t="s">
        <v>67</v>
      </c>
      <c r="F297" t="str">
        <f t="shared" si="0"/>
        <v>Обращения граждан МО Ногликский ГО</v>
      </c>
      <c r="G297" s="11" t="str">
        <f>HYPERLINK("https://sed.admsakhalin.ru/Docs/Citizen/_layouts/15/eos/edbtransfer.ashx?SiteId=84ddafa0031f409e9b1dd96f91351621&amp;WebId=b44a2e8f6bd940ffb8577ce52c7585e0&amp;ListId=fd8a59b5757749e6848a491ebc731a91&amp;ItemId=66594&amp;ItemGuid=7d88692075164ea382f7c71b3821ffc1&amp;Data=24","https://sed.admsakhalin.ru/Docs/Citizen/_layouts/15/eos/edbtransfer.ashx?SiteId=84ddafa0031f409e9b1dd96f91351621&amp;WebId=b44a2e8f6bd940ffb8577ce52c7585e0&amp;ListId=fd8a59b5757749e6848a491ebc731a91&amp;ItemId=66594&amp;ItemGuid=7d88692075164ea382f7c71b3821ffc1&amp;Data=24")</f>
        <v>https://sed.admsakhalin.ru/Docs/Citizen/_layouts/15/eos/edbtransfer.ashx?SiteId=84ddafa0031f409e9b1dd96f91351621&amp;WebId=b44a2e8f6bd940ffb8577ce52c7585e0&amp;ListId=fd8a59b5757749e6848a491ebc731a91&amp;ItemId=66594&amp;ItemGuid=7d88692075164ea382f7c71b3821ffc1&amp;Data=24</v>
      </c>
    </row>
    <row r="298" spans="1:7" x14ac:dyDescent="0.25">
      <c r="A298" t="s">
        <v>19</v>
      </c>
      <c r="B298" t="s">
        <v>125</v>
      </c>
      <c r="C298" t="s">
        <v>712</v>
      </c>
      <c r="D298" t="s">
        <v>713</v>
      </c>
      <c r="E298" t="s">
        <v>714</v>
      </c>
      <c r="F298" t="str">
        <f t="shared" si="0"/>
        <v>Обращения граждан МО Ногликский ГО</v>
      </c>
      <c r="G298" s="11" t="str">
        <f>HYPERLINK("https://sed.admsakhalin.ru/Docs/Citizen/_layouts/15/eos/edbtransfer.ashx?SiteId=84ddafa0031f409e9b1dd96f91351621&amp;WebId=b44a2e8f6bd940ffb8577ce52c7585e0&amp;ListId=fd8a59b5757749e6848a491ebc731a91&amp;ItemId=68496&amp;ItemGuid=c60ef78faf904a8783c2c72ac0e16639&amp;Data=24","https://sed.admsakhalin.ru/Docs/Citizen/_layouts/15/eos/edbtransfer.ashx?SiteId=84ddafa0031f409e9b1dd96f91351621&amp;WebId=b44a2e8f6bd940ffb8577ce52c7585e0&amp;ListId=fd8a59b5757749e6848a491ebc731a91&amp;ItemId=68496&amp;ItemGuid=c60ef78faf904a8783c2c72ac0e16639&amp;Data=24")</f>
        <v>https://sed.admsakhalin.ru/Docs/Citizen/_layouts/15/eos/edbtransfer.ashx?SiteId=84ddafa0031f409e9b1dd96f91351621&amp;WebId=b44a2e8f6bd940ffb8577ce52c7585e0&amp;ListId=fd8a59b5757749e6848a491ebc731a91&amp;ItemId=68496&amp;ItemGuid=c60ef78faf904a8783c2c72ac0e16639&amp;Data=24</v>
      </c>
    </row>
    <row r="299" spans="1:7" x14ac:dyDescent="0.25">
      <c r="A299" t="s">
        <v>19</v>
      </c>
      <c r="B299" t="s">
        <v>95</v>
      </c>
      <c r="C299" t="s">
        <v>715</v>
      </c>
      <c r="D299" t="s">
        <v>629</v>
      </c>
      <c r="E299" t="s">
        <v>716</v>
      </c>
      <c r="F299" t="str">
        <f t="shared" si="0"/>
        <v>Обращения граждан МО Ногликский ГО</v>
      </c>
      <c r="G299" s="11" t="str">
        <f>HYPERLINK("https://sed.admsakhalin.ru/Docs/Citizen/_layouts/15/eos/edbtransfer.ashx?SiteId=84ddafa0031f409e9b1dd96f91351621&amp;WebId=b44a2e8f6bd940ffb8577ce52c7585e0&amp;ListId=fd8a59b5757749e6848a491ebc731a91&amp;ItemId=68372&amp;ItemGuid=745fec199d9b416a9c96c751822cb03c&amp;Data=24","https://sed.admsakhalin.ru/Docs/Citizen/_layouts/15/eos/edbtransfer.ashx?SiteId=84ddafa0031f409e9b1dd96f91351621&amp;WebId=b44a2e8f6bd940ffb8577ce52c7585e0&amp;ListId=fd8a59b5757749e6848a491ebc731a91&amp;ItemId=68372&amp;ItemGuid=745fec199d9b416a9c96c751822cb03c&amp;Data=24")</f>
        <v>https://sed.admsakhalin.ru/Docs/Citizen/_layouts/15/eos/edbtransfer.ashx?SiteId=84ddafa0031f409e9b1dd96f91351621&amp;WebId=b44a2e8f6bd940ffb8577ce52c7585e0&amp;ListId=fd8a59b5757749e6848a491ebc731a91&amp;ItemId=68372&amp;ItemGuid=745fec199d9b416a9c96c751822cb03c&amp;Data=24</v>
      </c>
    </row>
    <row r="300" spans="1:7" x14ac:dyDescent="0.25">
      <c r="A300" t="s">
        <v>19</v>
      </c>
      <c r="B300" t="s">
        <v>343</v>
      </c>
      <c r="C300" t="s">
        <v>717</v>
      </c>
      <c r="D300" t="s">
        <v>718</v>
      </c>
      <c r="E300" t="s">
        <v>719</v>
      </c>
      <c r="F300" t="str">
        <f t="shared" si="0"/>
        <v>Обращения граждан МО Ногликский ГО</v>
      </c>
      <c r="G300" s="11" t="str">
        <f>HYPERLINK("https://sed.admsakhalin.ru/Docs/Citizen/_layouts/15/eos/edbtransfer.ashx?SiteId=84ddafa0031f409e9b1dd96f91351621&amp;WebId=b44a2e8f6bd940ffb8577ce52c7585e0&amp;ListId=fd8a59b5757749e6848a491ebc731a91&amp;ItemId=66742&amp;ItemGuid=3a805120f96249e291d3c7697cc60187&amp;Data=24","https://sed.admsakhalin.ru/Docs/Citizen/_layouts/15/eos/edbtransfer.ashx?SiteId=84ddafa0031f409e9b1dd96f91351621&amp;WebId=b44a2e8f6bd940ffb8577ce52c7585e0&amp;ListId=fd8a59b5757749e6848a491ebc731a91&amp;ItemId=66742&amp;ItemGuid=3a805120f96249e291d3c7697cc60187&amp;Data=24")</f>
        <v>https://sed.admsakhalin.ru/Docs/Citizen/_layouts/15/eos/edbtransfer.ashx?SiteId=84ddafa0031f409e9b1dd96f91351621&amp;WebId=b44a2e8f6bd940ffb8577ce52c7585e0&amp;ListId=fd8a59b5757749e6848a491ebc731a91&amp;ItemId=66742&amp;ItemGuid=3a805120f96249e291d3c7697cc60187&amp;Data=24</v>
      </c>
    </row>
    <row r="301" spans="1:7" x14ac:dyDescent="0.25">
      <c r="A301" t="s">
        <v>19</v>
      </c>
      <c r="B301" t="s">
        <v>20</v>
      </c>
      <c r="C301" t="s">
        <v>720</v>
      </c>
      <c r="D301" t="s">
        <v>721</v>
      </c>
      <c r="E301" t="s">
        <v>23</v>
      </c>
      <c r="F301" t="str">
        <f t="shared" si="0"/>
        <v>Обращения граждан МО Ногликский ГО</v>
      </c>
      <c r="G301" s="11" t="str">
        <f>HYPERLINK("https://sed.admsakhalin.ru/Docs/Citizen/_layouts/15/eos/edbtransfer.ashx?SiteId=84ddafa0031f409e9b1dd96f91351621&amp;WebId=b44a2e8f6bd940ffb8577ce52c7585e0&amp;ListId=fd8a59b5757749e6848a491ebc731a91&amp;ItemId=68319&amp;ItemGuid=dcd1e079ca224c45a04ec7b1fdcb0b25&amp;Data=24","https://sed.admsakhalin.ru/Docs/Citizen/_layouts/15/eos/edbtransfer.ashx?SiteId=84ddafa0031f409e9b1dd96f91351621&amp;WebId=b44a2e8f6bd940ffb8577ce52c7585e0&amp;ListId=fd8a59b5757749e6848a491ebc731a91&amp;ItemId=68319&amp;ItemGuid=dcd1e079ca224c45a04ec7b1fdcb0b25&amp;Data=24")</f>
        <v>https://sed.admsakhalin.ru/Docs/Citizen/_layouts/15/eos/edbtransfer.ashx?SiteId=84ddafa0031f409e9b1dd96f91351621&amp;WebId=b44a2e8f6bd940ffb8577ce52c7585e0&amp;ListId=fd8a59b5757749e6848a491ebc731a91&amp;ItemId=68319&amp;ItemGuid=dcd1e079ca224c45a04ec7b1fdcb0b25&amp;Data=24</v>
      </c>
    </row>
    <row r="302" spans="1:7" x14ac:dyDescent="0.25">
      <c r="A302" t="s">
        <v>19</v>
      </c>
      <c r="B302" t="s">
        <v>54</v>
      </c>
      <c r="C302" t="s">
        <v>722</v>
      </c>
      <c r="D302" t="s">
        <v>629</v>
      </c>
      <c r="E302" t="s">
        <v>723</v>
      </c>
      <c r="F302" t="str">
        <f t="shared" si="0"/>
        <v>Обращения граждан МО Ногликский ГО</v>
      </c>
      <c r="G302" s="11" t="str">
        <f>HYPERLINK("https://sed.admsakhalin.ru/Docs/Citizen/_layouts/15/eos/edbtransfer.ashx?SiteId=84ddafa0031f409e9b1dd96f91351621&amp;WebId=b44a2e8f6bd940ffb8577ce52c7585e0&amp;ListId=fd8a59b5757749e6848a491ebc731a91&amp;ItemId=68374&amp;ItemGuid=c4edf715614e4a0eb5bac824cae606fe&amp;Data=24","https://sed.admsakhalin.ru/Docs/Citizen/_layouts/15/eos/edbtransfer.ashx?SiteId=84ddafa0031f409e9b1dd96f91351621&amp;WebId=b44a2e8f6bd940ffb8577ce52c7585e0&amp;ListId=fd8a59b5757749e6848a491ebc731a91&amp;ItemId=68374&amp;ItemGuid=c4edf715614e4a0eb5bac824cae606fe&amp;Data=24")</f>
        <v>https://sed.admsakhalin.ru/Docs/Citizen/_layouts/15/eos/edbtransfer.ashx?SiteId=84ddafa0031f409e9b1dd96f91351621&amp;WebId=b44a2e8f6bd940ffb8577ce52c7585e0&amp;ListId=fd8a59b5757749e6848a491ebc731a91&amp;ItemId=68374&amp;ItemGuid=c4edf715614e4a0eb5bac824cae606fe&amp;Data=24</v>
      </c>
    </row>
    <row r="303" spans="1:7" x14ac:dyDescent="0.25">
      <c r="A303" t="s">
        <v>19</v>
      </c>
      <c r="B303" t="s">
        <v>42</v>
      </c>
      <c r="C303" t="s">
        <v>724</v>
      </c>
      <c r="D303" t="s">
        <v>34</v>
      </c>
      <c r="E303" t="s">
        <v>45</v>
      </c>
      <c r="F303" t="str">
        <f t="shared" si="0"/>
        <v>Обращения граждан МО Ногликский ГО</v>
      </c>
      <c r="G303" s="11" t="str">
        <f>HYPERLINK("https://sed.admsakhalin.ru/Docs/Citizen/_layouts/15/eos/edbtransfer.ashx?SiteId=84ddafa0031f409e9b1dd96f91351621&amp;WebId=b44a2e8f6bd940ffb8577ce52c7585e0&amp;ListId=fd8a59b5757749e6848a491ebc731a91&amp;ItemId=66797&amp;ItemGuid=4ff0bd03d7704f50bd60c87f28bdb1a2&amp;Data=24","https://sed.admsakhalin.ru/Docs/Citizen/_layouts/15/eos/edbtransfer.ashx?SiteId=84ddafa0031f409e9b1dd96f91351621&amp;WebId=b44a2e8f6bd940ffb8577ce52c7585e0&amp;ListId=fd8a59b5757749e6848a491ebc731a91&amp;ItemId=66797&amp;ItemGuid=4ff0bd03d7704f50bd60c87f28bdb1a2&amp;Data=24")</f>
        <v>https://sed.admsakhalin.ru/Docs/Citizen/_layouts/15/eos/edbtransfer.ashx?SiteId=84ddafa0031f409e9b1dd96f91351621&amp;WebId=b44a2e8f6bd940ffb8577ce52c7585e0&amp;ListId=fd8a59b5757749e6848a491ebc731a91&amp;ItemId=66797&amp;ItemGuid=4ff0bd03d7704f50bd60c87f28bdb1a2&amp;Data=24</v>
      </c>
    </row>
    <row r="304" spans="1:7" x14ac:dyDescent="0.25">
      <c r="A304" t="s">
        <v>19</v>
      </c>
      <c r="B304" t="s">
        <v>54</v>
      </c>
      <c r="C304" t="s">
        <v>725</v>
      </c>
      <c r="D304" t="s">
        <v>355</v>
      </c>
      <c r="E304" t="s">
        <v>726</v>
      </c>
      <c r="F304" t="str">
        <f t="shared" si="0"/>
        <v>Обращения граждан МО Ногликский ГО</v>
      </c>
      <c r="G304" s="11" t="str">
        <f>HYPERLINK("https://sed.admsakhalin.ru/Docs/Citizen/_layouts/15/eos/edbtransfer.ashx?SiteId=84ddafa0031f409e9b1dd96f91351621&amp;WebId=b44a2e8f6bd940ffb8577ce52c7585e0&amp;ListId=fd8a59b5757749e6848a491ebc731a91&amp;ItemId=66484&amp;ItemGuid=f8e98b58a3164bdf8ec1c8a982ddb9ae&amp;Data=24","https://sed.admsakhalin.ru/Docs/Citizen/_layouts/15/eos/edbtransfer.ashx?SiteId=84ddafa0031f409e9b1dd96f91351621&amp;WebId=b44a2e8f6bd940ffb8577ce52c7585e0&amp;ListId=fd8a59b5757749e6848a491ebc731a91&amp;ItemId=66484&amp;ItemGuid=f8e98b58a3164bdf8ec1c8a982ddb9ae&amp;Data=24")</f>
        <v>https://sed.admsakhalin.ru/Docs/Citizen/_layouts/15/eos/edbtransfer.ashx?SiteId=84ddafa0031f409e9b1dd96f91351621&amp;WebId=b44a2e8f6bd940ffb8577ce52c7585e0&amp;ListId=fd8a59b5757749e6848a491ebc731a91&amp;ItemId=66484&amp;ItemGuid=f8e98b58a3164bdf8ec1c8a982ddb9ae&amp;Data=24</v>
      </c>
    </row>
    <row r="305" spans="1:7" x14ac:dyDescent="0.25">
      <c r="A305" t="s">
        <v>19</v>
      </c>
      <c r="B305" t="s">
        <v>95</v>
      </c>
      <c r="C305" t="s">
        <v>727</v>
      </c>
      <c r="D305" t="s">
        <v>108</v>
      </c>
      <c r="E305" t="s">
        <v>98</v>
      </c>
      <c r="F305" t="str">
        <f t="shared" si="0"/>
        <v>Обращения граждан МО Ногликский ГО</v>
      </c>
      <c r="G305" s="11" t="str">
        <f>HYPERLINK("https://sed.admsakhalin.ru/Docs/Citizen/_layouts/15/eos/edbtransfer.ashx?SiteId=84ddafa0031f409e9b1dd96f91351621&amp;WebId=b44a2e8f6bd940ffb8577ce52c7585e0&amp;ListId=fd8a59b5757749e6848a491ebc731a91&amp;ItemId=70686&amp;ItemGuid=728f3a91d9e543e798e4c8c69c23bc82&amp;Data=24","https://sed.admsakhalin.ru/Docs/Citizen/_layouts/15/eos/edbtransfer.ashx?SiteId=84ddafa0031f409e9b1dd96f91351621&amp;WebId=b44a2e8f6bd940ffb8577ce52c7585e0&amp;ListId=fd8a59b5757749e6848a491ebc731a91&amp;ItemId=70686&amp;ItemGuid=728f3a91d9e543e798e4c8c69c23bc82&amp;Data=24")</f>
        <v>https://sed.admsakhalin.ru/Docs/Citizen/_layouts/15/eos/edbtransfer.ashx?SiteId=84ddafa0031f409e9b1dd96f91351621&amp;WebId=b44a2e8f6bd940ffb8577ce52c7585e0&amp;ListId=fd8a59b5757749e6848a491ebc731a91&amp;ItemId=70686&amp;ItemGuid=728f3a91d9e543e798e4c8c69c23bc82&amp;Data=24</v>
      </c>
    </row>
    <row r="306" spans="1:7" x14ac:dyDescent="0.25">
      <c r="A306" t="s">
        <v>19</v>
      </c>
      <c r="B306" t="s">
        <v>95</v>
      </c>
      <c r="C306" t="s">
        <v>728</v>
      </c>
      <c r="D306" t="s">
        <v>629</v>
      </c>
      <c r="E306" t="s">
        <v>729</v>
      </c>
      <c r="F306" t="str">
        <f t="shared" si="0"/>
        <v>Обращения граждан МО Ногликский ГО</v>
      </c>
      <c r="G306" s="11" t="str">
        <f>HYPERLINK("https://sed.admsakhalin.ru/Docs/Citizen/_layouts/15/eos/edbtransfer.ashx?SiteId=84ddafa0031f409e9b1dd96f91351621&amp;WebId=b44a2e8f6bd940ffb8577ce52c7585e0&amp;ListId=fd8a59b5757749e6848a491ebc731a91&amp;ItemId=68370&amp;ItemGuid=755279462493492d86eac8d26c53e284&amp;Data=24","https://sed.admsakhalin.ru/Docs/Citizen/_layouts/15/eos/edbtransfer.ashx?SiteId=84ddafa0031f409e9b1dd96f91351621&amp;WebId=b44a2e8f6bd940ffb8577ce52c7585e0&amp;ListId=fd8a59b5757749e6848a491ebc731a91&amp;ItemId=68370&amp;ItemGuid=755279462493492d86eac8d26c53e284&amp;Data=24")</f>
        <v>https://sed.admsakhalin.ru/Docs/Citizen/_layouts/15/eos/edbtransfer.ashx?SiteId=84ddafa0031f409e9b1dd96f91351621&amp;WebId=b44a2e8f6bd940ffb8577ce52c7585e0&amp;ListId=fd8a59b5757749e6848a491ebc731a91&amp;ItemId=68370&amp;ItemGuid=755279462493492d86eac8d26c53e284&amp;Data=24</v>
      </c>
    </row>
    <row r="307" spans="1:7" x14ac:dyDescent="0.25">
      <c r="A307" t="s">
        <v>19</v>
      </c>
      <c r="B307" t="s">
        <v>42</v>
      </c>
      <c r="C307" t="s">
        <v>730</v>
      </c>
      <c r="D307" t="s">
        <v>26</v>
      </c>
      <c r="E307" t="s">
        <v>306</v>
      </c>
      <c r="F307" t="str">
        <f t="shared" si="0"/>
        <v>Обращения граждан МО Ногликский ГО</v>
      </c>
      <c r="G307" s="11" t="str">
        <f>HYPERLINK("https://sed.admsakhalin.ru/Docs/Citizen/_layouts/15/eos/edbtransfer.ashx?SiteId=84ddafa0031f409e9b1dd96f91351621&amp;WebId=b44a2e8f6bd940ffb8577ce52c7585e0&amp;ListId=fd8a59b5757749e6848a491ebc731a91&amp;ItemId=72401&amp;ItemGuid=064ea558ee454a50b599c93947059143&amp;Data=24","https://sed.admsakhalin.ru/Docs/Citizen/_layouts/15/eos/edbtransfer.ashx?SiteId=84ddafa0031f409e9b1dd96f91351621&amp;WebId=b44a2e8f6bd940ffb8577ce52c7585e0&amp;ListId=fd8a59b5757749e6848a491ebc731a91&amp;ItemId=72401&amp;ItemGuid=064ea558ee454a50b599c93947059143&amp;Data=24")</f>
        <v>https://sed.admsakhalin.ru/Docs/Citizen/_layouts/15/eos/edbtransfer.ashx?SiteId=84ddafa0031f409e9b1dd96f91351621&amp;WebId=b44a2e8f6bd940ffb8577ce52c7585e0&amp;ListId=fd8a59b5757749e6848a491ebc731a91&amp;ItemId=72401&amp;ItemGuid=064ea558ee454a50b599c93947059143&amp;Data=24</v>
      </c>
    </row>
    <row r="308" spans="1:7" x14ac:dyDescent="0.25">
      <c r="A308" t="s">
        <v>19</v>
      </c>
      <c r="B308" t="s">
        <v>54</v>
      </c>
      <c r="C308" t="s">
        <v>731</v>
      </c>
      <c r="D308" t="s">
        <v>62</v>
      </c>
      <c r="E308" t="s">
        <v>732</v>
      </c>
      <c r="F308" t="str">
        <f t="shared" si="0"/>
        <v>Обращения граждан МО Ногликский ГО</v>
      </c>
      <c r="G308" s="11" t="str">
        <f>HYPERLINK("https://sed.admsakhalin.ru/Docs/Citizen/_layouts/15/eos/edbtransfer.ashx?SiteId=84ddafa0031f409e9b1dd96f91351621&amp;WebId=b44a2e8f6bd940ffb8577ce52c7585e0&amp;ListId=fd8a59b5757749e6848a491ebc731a91&amp;ItemId=67727&amp;ItemGuid=0492f387cca84c95824eca0804fc81c4&amp;Data=24","https://sed.admsakhalin.ru/Docs/Citizen/_layouts/15/eos/edbtransfer.ashx?SiteId=84ddafa0031f409e9b1dd96f91351621&amp;WebId=b44a2e8f6bd940ffb8577ce52c7585e0&amp;ListId=fd8a59b5757749e6848a491ebc731a91&amp;ItemId=67727&amp;ItemGuid=0492f387cca84c95824eca0804fc81c4&amp;Data=24")</f>
        <v>https://sed.admsakhalin.ru/Docs/Citizen/_layouts/15/eos/edbtransfer.ashx?SiteId=84ddafa0031f409e9b1dd96f91351621&amp;WebId=b44a2e8f6bd940ffb8577ce52c7585e0&amp;ListId=fd8a59b5757749e6848a491ebc731a91&amp;ItemId=67727&amp;ItemGuid=0492f387cca84c95824eca0804fc81c4&amp;Data=24</v>
      </c>
    </row>
    <row r="309" spans="1:7" x14ac:dyDescent="0.25">
      <c r="A309" t="s">
        <v>19</v>
      </c>
      <c r="B309" t="s">
        <v>20</v>
      </c>
      <c r="C309" t="s">
        <v>733</v>
      </c>
      <c r="D309" t="s">
        <v>734</v>
      </c>
      <c r="E309" t="s">
        <v>23</v>
      </c>
      <c r="F309" t="str">
        <f t="shared" si="0"/>
        <v>Обращения граждан МО Ногликский ГО</v>
      </c>
      <c r="G309" s="11" t="str">
        <f>HYPERLINK("https://sed.admsakhalin.ru/Docs/Citizen/_layouts/15/eos/edbtransfer.ashx?SiteId=84ddafa0031f409e9b1dd96f91351621&amp;WebId=b44a2e8f6bd940ffb8577ce52c7585e0&amp;ListId=fd8a59b5757749e6848a491ebc731a91&amp;ItemId=67980&amp;ItemGuid=a13dece7d9774167b4d5caa26593bd7c&amp;Data=24","https://sed.admsakhalin.ru/Docs/Citizen/_layouts/15/eos/edbtransfer.ashx?SiteId=84ddafa0031f409e9b1dd96f91351621&amp;WebId=b44a2e8f6bd940ffb8577ce52c7585e0&amp;ListId=fd8a59b5757749e6848a491ebc731a91&amp;ItemId=67980&amp;ItemGuid=a13dece7d9774167b4d5caa26593bd7c&amp;Data=24")</f>
        <v>https://sed.admsakhalin.ru/Docs/Citizen/_layouts/15/eos/edbtransfer.ashx?SiteId=84ddafa0031f409e9b1dd96f91351621&amp;WebId=b44a2e8f6bd940ffb8577ce52c7585e0&amp;ListId=fd8a59b5757749e6848a491ebc731a91&amp;ItemId=67980&amp;ItemGuid=a13dece7d9774167b4d5caa26593bd7c&amp;Data=24</v>
      </c>
    </row>
    <row r="310" spans="1:7" x14ac:dyDescent="0.25">
      <c r="A310" t="s">
        <v>19</v>
      </c>
      <c r="B310" t="s">
        <v>91</v>
      </c>
      <c r="C310" t="s">
        <v>735</v>
      </c>
      <c r="D310" t="s">
        <v>85</v>
      </c>
      <c r="E310" t="s">
        <v>506</v>
      </c>
      <c r="F310" t="str">
        <f t="shared" si="0"/>
        <v>Обращения граждан МО Ногликский ГО</v>
      </c>
      <c r="G310" s="11" t="str">
        <f>HYPERLINK("https://sed.admsakhalin.ru/Docs/Citizen/_layouts/15/eos/edbtransfer.ashx?SiteId=84ddafa0031f409e9b1dd96f91351621&amp;WebId=b44a2e8f6bd940ffb8577ce52c7585e0&amp;ListId=fd8a59b5757749e6848a491ebc731a91&amp;ItemId=71930&amp;ItemGuid=03659b1fa1814dca9d32cb2876bfd741&amp;Data=24","https://sed.admsakhalin.ru/Docs/Citizen/_layouts/15/eos/edbtransfer.ashx?SiteId=84ddafa0031f409e9b1dd96f91351621&amp;WebId=b44a2e8f6bd940ffb8577ce52c7585e0&amp;ListId=fd8a59b5757749e6848a491ebc731a91&amp;ItemId=71930&amp;ItemGuid=03659b1fa1814dca9d32cb2876bfd741&amp;Data=24")</f>
        <v>https://sed.admsakhalin.ru/Docs/Citizen/_layouts/15/eos/edbtransfer.ashx?SiteId=84ddafa0031f409e9b1dd96f91351621&amp;WebId=b44a2e8f6bd940ffb8577ce52c7585e0&amp;ListId=fd8a59b5757749e6848a491ebc731a91&amp;ItemId=71930&amp;ItemGuid=03659b1fa1814dca9d32cb2876bfd741&amp;Data=24</v>
      </c>
    </row>
    <row r="311" spans="1:7" x14ac:dyDescent="0.25">
      <c r="A311" t="s">
        <v>19</v>
      </c>
      <c r="B311" t="s">
        <v>20</v>
      </c>
      <c r="C311" t="s">
        <v>736</v>
      </c>
      <c r="D311" t="s">
        <v>118</v>
      </c>
      <c r="E311" t="s">
        <v>23</v>
      </c>
      <c r="F311" t="str">
        <f t="shared" si="0"/>
        <v>Обращения граждан МО Ногликский ГО</v>
      </c>
      <c r="G311" s="11" t="str">
        <f>HYPERLINK("https://sed.admsakhalin.ru/Docs/Citizen/_layouts/15/eos/edbtransfer.ashx?SiteId=84ddafa0031f409e9b1dd96f91351621&amp;WebId=b44a2e8f6bd940ffb8577ce52c7585e0&amp;ListId=fd8a59b5757749e6848a491ebc731a91&amp;ItemId=67932&amp;ItemGuid=1b24259a27e442f0977dcbd02fd28745&amp;Data=24","https://sed.admsakhalin.ru/Docs/Citizen/_layouts/15/eos/edbtransfer.ashx?SiteId=84ddafa0031f409e9b1dd96f91351621&amp;WebId=b44a2e8f6bd940ffb8577ce52c7585e0&amp;ListId=fd8a59b5757749e6848a491ebc731a91&amp;ItemId=67932&amp;ItemGuid=1b24259a27e442f0977dcbd02fd28745&amp;Data=24")</f>
        <v>https://sed.admsakhalin.ru/Docs/Citizen/_layouts/15/eos/edbtransfer.ashx?SiteId=84ddafa0031f409e9b1dd96f91351621&amp;WebId=b44a2e8f6bd940ffb8577ce52c7585e0&amp;ListId=fd8a59b5757749e6848a491ebc731a91&amp;ItemId=67932&amp;ItemGuid=1b24259a27e442f0977dcbd02fd28745&amp;Data=24</v>
      </c>
    </row>
    <row r="312" spans="1:7" x14ac:dyDescent="0.25">
      <c r="A312" t="s">
        <v>19</v>
      </c>
      <c r="B312" t="s">
        <v>91</v>
      </c>
      <c r="C312" t="s">
        <v>737</v>
      </c>
      <c r="D312" t="s">
        <v>212</v>
      </c>
      <c r="E312" t="s">
        <v>506</v>
      </c>
      <c r="F312" t="str">
        <f t="shared" si="0"/>
        <v>Обращения граждан МО Ногликский ГО</v>
      </c>
      <c r="G312" s="11" t="str">
        <f>HYPERLINK("https://sed.admsakhalin.ru/Docs/Citizen/_layouts/15/eos/edbtransfer.ashx?SiteId=84ddafa0031f409e9b1dd96f91351621&amp;WebId=b44a2e8f6bd940ffb8577ce52c7585e0&amp;ListId=fd8a59b5757749e6848a491ebc731a91&amp;ItemId=71227&amp;ItemGuid=18801ec2c26545a88614d0a7f51df936&amp;Data=24","https://sed.admsakhalin.ru/Docs/Citizen/_layouts/15/eos/edbtransfer.ashx?SiteId=84ddafa0031f409e9b1dd96f91351621&amp;WebId=b44a2e8f6bd940ffb8577ce52c7585e0&amp;ListId=fd8a59b5757749e6848a491ebc731a91&amp;ItemId=71227&amp;ItemGuid=18801ec2c26545a88614d0a7f51df936&amp;Data=24")</f>
        <v>https://sed.admsakhalin.ru/Docs/Citizen/_layouts/15/eos/edbtransfer.ashx?SiteId=84ddafa0031f409e9b1dd96f91351621&amp;WebId=b44a2e8f6bd940ffb8577ce52c7585e0&amp;ListId=fd8a59b5757749e6848a491ebc731a91&amp;ItemId=71227&amp;ItemGuid=18801ec2c26545a88614d0a7f51df936&amp;Data=24</v>
      </c>
    </row>
    <row r="313" spans="1:7" x14ac:dyDescent="0.25">
      <c r="A313" t="s">
        <v>19</v>
      </c>
      <c r="B313" t="s">
        <v>146</v>
      </c>
      <c r="C313" t="s">
        <v>738</v>
      </c>
      <c r="D313" t="s">
        <v>537</v>
      </c>
      <c r="E313" t="s">
        <v>739</v>
      </c>
      <c r="F313" t="str">
        <f t="shared" si="0"/>
        <v>Обращения граждан МО Ногликский ГО</v>
      </c>
      <c r="G313" s="11" t="str">
        <f>HYPERLINK("https://sed.admsakhalin.ru/Docs/Citizen/_layouts/15/eos/edbtransfer.ashx?SiteId=84ddafa0031f409e9b1dd96f91351621&amp;WebId=b44a2e8f6bd940ffb8577ce52c7585e0&amp;ListId=fd8a59b5757749e6848a491ebc731a91&amp;ItemId=71739&amp;ItemGuid=cb9475e9b89e4f60b80cd0c39ed502a1&amp;Data=24","https://sed.admsakhalin.ru/Docs/Citizen/_layouts/15/eos/edbtransfer.ashx?SiteId=84ddafa0031f409e9b1dd96f91351621&amp;WebId=b44a2e8f6bd940ffb8577ce52c7585e0&amp;ListId=fd8a59b5757749e6848a491ebc731a91&amp;ItemId=71739&amp;ItemGuid=cb9475e9b89e4f60b80cd0c39ed502a1&amp;Data=24")</f>
        <v>https://sed.admsakhalin.ru/Docs/Citizen/_layouts/15/eos/edbtransfer.ashx?SiteId=84ddafa0031f409e9b1dd96f91351621&amp;WebId=b44a2e8f6bd940ffb8577ce52c7585e0&amp;ListId=fd8a59b5757749e6848a491ebc731a91&amp;ItemId=71739&amp;ItemGuid=cb9475e9b89e4f60b80cd0c39ed502a1&amp;Data=24</v>
      </c>
    </row>
    <row r="314" spans="1:7" x14ac:dyDescent="0.25">
      <c r="A314" t="s">
        <v>19</v>
      </c>
      <c r="B314" t="s">
        <v>315</v>
      </c>
      <c r="C314" t="s">
        <v>740</v>
      </c>
      <c r="D314" t="s">
        <v>97</v>
      </c>
      <c r="E314" t="s">
        <v>741</v>
      </c>
      <c r="F314" t="str">
        <f t="shared" si="0"/>
        <v>Обращения граждан МО Ногликский ГО</v>
      </c>
      <c r="G314" s="11" t="str">
        <f>HYPERLINK("https://sed.admsakhalin.ru/Docs/Citizen/_layouts/15/eos/edbtransfer.ashx?SiteId=84ddafa0031f409e9b1dd96f91351621&amp;WebId=b44a2e8f6bd940ffb8577ce52c7585e0&amp;ListId=fd8a59b5757749e6848a491ebc731a91&amp;ItemId=68278&amp;ItemGuid=8642466c3de244108b48d1ca066b3658&amp;Data=24","https://sed.admsakhalin.ru/Docs/Citizen/_layouts/15/eos/edbtransfer.ashx?SiteId=84ddafa0031f409e9b1dd96f91351621&amp;WebId=b44a2e8f6bd940ffb8577ce52c7585e0&amp;ListId=fd8a59b5757749e6848a491ebc731a91&amp;ItemId=68278&amp;ItemGuid=8642466c3de244108b48d1ca066b3658&amp;Data=24")</f>
        <v>https://sed.admsakhalin.ru/Docs/Citizen/_layouts/15/eos/edbtransfer.ashx?SiteId=84ddafa0031f409e9b1dd96f91351621&amp;WebId=b44a2e8f6bd940ffb8577ce52c7585e0&amp;ListId=fd8a59b5757749e6848a491ebc731a91&amp;ItemId=68278&amp;ItemGuid=8642466c3de244108b48d1ca066b3658&amp;Data=24</v>
      </c>
    </row>
    <row r="315" spans="1:7" x14ac:dyDescent="0.25">
      <c r="A315" t="s">
        <v>19</v>
      </c>
      <c r="B315" t="s">
        <v>38</v>
      </c>
      <c r="C315" t="s">
        <v>742</v>
      </c>
      <c r="D315" t="s">
        <v>285</v>
      </c>
      <c r="E315" t="s">
        <v>45</v>
      </c>
      <c r="F315" t="str">
        <f t="shared" si="0"/>
        <v>Обращения граждан МО Ногликский ГО</v>
      </c>
      <c r="G315" s="11" t="str">
        <f>HYPERLINK("https://sed.admsakhalin.ru/Docs/Citizen/_layouts/15/eos/edbtransfer.ashx?SiteId=84ddafa0031f409e9b1dd96f91351621&amp;WebId=b44a2e8f6bd940ffb8577ce52c7585e0&amp;ListId=fd8a59b5757749e6848a491ebc731a91&amp;ItemId=66119&amp;ItemGuid=045a266dad4f46d590cad26faa176f6a&amp;Data=24","https://sed.admsakhalin.ru/Docs/Citizen/_layouts/15/eos/edbtransfer.ashx?SiteId=84ddafa0031f409e9b1dd96f91351621&amp;WebId=b44a2e8f6bd940ffb8577ce52c7585e0&amp;ListId=fd8a59b5757749e6848a491ebc731a91&amp;ItemId=66119&amp;ItemGuid=045a266dad4f46d590cad26faa176f6a&amp;Data=24")</f>
        <v>https://sed.admsakhalin.ru/Docs/Citizen/_layouts/15/eos/edbtransfer.ashx?SiteId=84ddafa0031f409e9b1dd96f91351621&amp;WebId=b44a2e8f6bd940ffb8577ce52c7585e0&amp;ListId=fd8a59b5757749e6848a491ebc731a91&amp;ItemId=66119&amp;ItemGuid=045a266dad4f46d590cad26faa176f6a&amp;Data=24</v>
      </c>
    </row>
    <row r="316" spans="1:7" x14ac:dyDescent="0.25">
      <c r="A316" t="s">
        <v>19</v>
      </c>
      <c r="B316" t="s">
        <v>743</v>
      </c>
      <c r="C316" t="s">
        <v>744</v>
      </c>
      <c r="D316" t="s">
        <v>198</v>
      </c>
      <c r="E316" t="s">
        <v>745</v>
      </c>
      <c r="F316" t="str">
        <f t="shared" si="0"/>
        <v>Обращения граждан МО Ногликский ГО</v>
      </c>
      <c r="G316" s="11" t="str">
        <f>HYPERLINK("https://sed.admsakhalin.ru/Docs/Citizen/_layouts/15/eos/edbtransfer.ashx?SiteId=84ddafa0031f409e9b1dd96f91351621&amp;WebId=b44a2e8f6bd940ffb8577ce52c7585e0&amp;ListId=fd8a59b5757749e6848a491ebc731a91&amp;ItemId=69903&amp;ItemGuid=e5dc00362dc4410fa20ed37a7bbd78c8&amp;Data=24","https://sed.admsakhalin.ru/Docs/Citizen/_layouts/15/eos/edbtransfer.ashx?SiteId=84ddafa0031f409e9b1dd96f91351621&amp;WebId=b44a2e8f6bd940ffb8577ce52c7585e0&amp;ListId=fd8a59b5757749e6848a491ebc731a91&amp;ItemId=69903&amp;ItemGuid=e5dc00362dc4410fa20ed37a7bbd78c8&amp;Data=24")</f>
        <v>https://sed.admsakhalin.ru/Docs/Citizen/_layouts/15/eos/edbtransfer.ashx?SiteId=84ddafa0031f409e9b1dd96f91351621&amp;WebId=b44a2e8f6bd940ffb8577ce52c7585e0&amp;ListId=fd8a59b5757749e6848a491ebc731a91&amp;ItemId=69903&amp;ItemGuid=e5dc00362dc4410fa20ed37a7bbd78c8&amp;Data=24</v>
      </c>
    </row>
    <row r="317" spans="1:7" x14ac:dyDescent="0.25">
      <c r="A317" t="s">
        <v>19</v>
      </c>
      <c r="B317" t="s">
        <v>102</v>
      </c>
      <c r="C317" t="s">
        <v>746</v>
      </c>
      <c r="D317" t="s">
        <v>747</v>
      </c>
      <c r="E317" t="s">
        <v>748</v>
      </c>
      <c r="F317" t="str">
        <f t="shared" si="0"/>
        <v>Обращения граждан МО Ногликский ГО</v>
      </c>
      <c r="G317" s="11" t="str">
        <f>HYPERLINK("https://sed.admsakhalin.ru/Docs/Citizen/_layouts/15/eos/edbtransfer.ashx?SiteId=84ddafa0031f409e9b1dd96f91351621&amp;WebId=b44a2e8f6bd940ffb8577ce52c7585e0&amp;ListId=fd8a59b5757749e6848a491ebc731a91&amp;ItemId=66506&amp;ItemGuid=d2506b0a4cfe458d9624d4972aa13c79&amp;Data=24","https://sed.admsakhalin.ru/Docs/Citizen/_layouts/15/eos/edbtransfer.ashx?SiteId=84ddafa0031f409e9b1dd96f91351621&amp;WebId=b44a2e8f6bd940ffb8577ce52c7585e0&amp;ListId=fd8a59b5757749e6848a491ebc731a91&amp;ItemId=66506&amp;ItemGuid=d2506b0a4cfe458d9624d4972aa13c79&amp;Data=24")</f>
        <v>https://sed.admsakhalin.ru/Docs/Citizen/_layouts/15/eos/edbtransfer.ashx?SiteId=84ddafa0031f409e9b1dd96f91351621&amp;WebId=b44a2e8f6bd940ffb8577ce52c7585e0&amp;ListId=fd8a59b5757749e6848a491ebc731a91&amp;ItemId=66506&amp;ItemGuid=d2506b0a4cfe458d9624d4972aa13c79&amp;Data=24</v>
      </c>
    </row>
    <row r="318" spans="1:7" x14ac:dyDescent="0.25">
      <c r="A318" t="s">
        <v>19</v>
      </c>
      <c r="B318" t="s">
        <v>274</v>
      </c>
      <c r="C318" t="s">
        <v>749</v>
      </c>
      <c r="D318" t="s">
        <v>100</v>
      </c>
      <c r="E318" t="s">
        <v>750</v>
      </c>
      <c r="F318" t="str">
        <f t="shared" si="0"/>
        <v>Обращения граждан МО Ногликский ГО</v>
      </c>
      <c r="G318" s="11" t="str">
        <f>HYPERLINK("https://sed.admsakhalin.ru/Docs/Citizen/_layouts/15/eos/edbtransfer.ashx?SiteId=84ddafa0031f409e9b1dd96f91351621&amp;WebId=b44a2e8f6bd940ffb8577ce52c7585e0&amp;ListId=fd8a59b5757749e6848a491ebc731a91&amp;ItemId=71489&amp;ItemGuid=8b059ae0996f4b268ed2d5baa0184d06&amp;Data=24","https://sed.admsakhalin.ru/Docs/Citizen/_layouts/15/eos/edbtransfer.ashx?SiteId=84ddafa0031f409e9b1dd96f91351621&amp;WebId=b44a2e8f6bd940ffb8577ce52c7585e0&amp;ListId=fd8a59b5757749e6848a491ebc731a91&amp;ItemId=71489&amp;ItemGuid=8b059ae0996f4b268ed2d5baa0184d06&amp;Data=24")</f>
        <v>https://sed.admsakhalin.ru/Docs/Citizen/_layouts/15/eos/edbtransfer.ashx?SiteId=84ddafa0031f409e9b1dd96f91351621&amp;WebId=b44a2e8f6bd940ffb8577ce52c7585e0&amp;ListId=fd8a59b5757749e6848a491ebc731a91&amp;ItemId=71489&amp;ItemGuid=8b059ae0996f4b268ed2d5baa0184d06&amp;Data=24</v>
      </c>
    </row>
    <row r="319" spans="1:7" x14ac:dyDescent="0.25">
      <c r="A319" t="s">
        <v>19</v>
      </c>
      <c r="B319" t="s">
        <v>64</v>
      </c>
      <c r="C319" t="s">
        <v>751</v>
      </c>
      <c r="D319" t="s">
        <v>22</v>
      </c>
      <c r="E319" t="s">
        <v>67</v>
      </c>
      <c r="F319" t="str">
        <f t="shared" si="0"/>
        <v>Обращения граждан МО Ногликский ГО</v>
      </c>
      <c r="G319" s="11" t="str">
        <f>HYPERLINK("https://sed.admsakhalin.ru/Docs/Citizen/_layouts/15/eos/edbtransfer.ashx?SiteId=84ddafa0031f409e9b1dd96f91351621&amp;WebId=b44a2e8f6bd940ffb8577ce52c7585e0&amp;ListId=fd8a59b5757749e6848a491ebc731a91&amp;ItemId=64266&amp;ItemGuid=0bea39177aec4e23878cd6df4735e776&amp;Data=24","https://sed.admsakhalin.ru/Docs/Citizen/_layouts/15/eos/edbtransfer.ashx?SiteId=84ddafa0031f409e9b1dd96f91351621&amp;WebId=b44a2e8f6bd940ffb8577ce52c7585e0&amp;ListId=fd8a59b5757749e6848a491ebc731a91&amp;ItemId=64266&amp;ItemGuid=0bea39177aec4e23878cd6df4735e776&amp;Data=24")</f>
        <v>https://sed.admsakhalin.ru/Docs/Citizen/_layouts/15/eos/edbtransfer.ashx?SiteId=84ddafa0031f409e9b1dd96f91351621&amp;WebId=b44a2e8f6bd940ffb8577ce52c7585e0&amp;ListId=fd8a59b5757749e6848a491ebc731a91&amp;ItemId=64266&amp;ItemGuid=0bea39177aec4e23878cd6df4735e776&amp;Data=24</v>
      </c>
    </row>
    <row r="320" spans="1:7" x14ac:dyDescent="0.25">
      <c r="A320" t="s">
        <v>19</v>
      </c>
      <c r="B320" t="s">
        <v>95</v>
      </c>
      <c r="C320" t="s">
        <v>752</v>
      </c>
      <c r="D320" t="s">
        <v>753</v>
      </c>
      <c r="E320" t="s">
        <v>754</v>
      </c>
      <c r="F320" t="str">
        <f t="shared" si="0"/>
        <v>Обращения граждан МО Ногликский ГО</v>
      </c>
      <c r="G320" s="11" t="str">
        <f>HYPERLINK("https://sed.admsakhalin.ru/Docs/Citizen/_layouts/15/eos/edbtransfer.ashx?SiteId=84ddafa0031f409e9b1dd96f91351621&amp;WebId=b44a2e8f6bd940ffb8577ce52c7585e0&amp;ListId=fd8a59b5757749e6848a491ebc731a91&amp;ItemId=72415&amp;ItemGuid=3793be6018ba4960adabd8807bbdef86&amp;Data=24","https://sed.admsakhalin.ru/Docs/Citizen/_layouts/15/eos/edbtransfer.ashx?SiteId=84ddafa0031f409e9b1dd96f91351621&amp;WebId=b44a2e8f6bd940ffb8577ce52c7585e0&amp;ListId=fd8a59b5757749e6848a491ebc731a91&amp;ItemId=72415&amp;ItemGuid=3793be6018ba4960adabd8807bbdef86&amp;Data=24")</f>
        <v>https://sed.admsakhalin.ru/Docs/Citizen/_layouts/15/eos/edbtransfer.ashx?SiteId=84ddafa0031f409e9b1dd96f91351621&amp;WebId=b44a2e8f6bd940ffb8577ce52c7585e0&amp;ListId=fd8a59b5757749e6848a491ebc731a91&amp;ItemId=72415&amp;ItemGuid=3793be6018ba4960adabd8807bbdef86&amp;Data=24</v>
      </c>
    </row>
    <row r="321" spans="1:7" x14ac:dyDescent="0.25">
      <c r="A321" t="s">
        <v>19</v>
      </c>
      <c r="B321" t="s">
        <v>54</v>
      </c>
      <c r="C321" t="s">
        <v>755</v>
      </c>
      <c r="D321" t="s">
        <v>355</v>
      </c>
      <c r="E321" t="s">
        <v>595</v>
      </c>
      <c r="F321" t="str">
        <f t="shared" si="0"/>
        <v>Обращения граждан МО Ногликский ГО</v>
      </c>
      <c r="G321" s="11" t="str">
        <f>HYPERLINK("https://sed.admsakhalin.ru/Docs/Citizen/_layouts/15/eos/edbtransfer.ashx?SiteId=84ddafa0031f409e9b1dd96f91351621&amp;WebId=b44a2e8f6bd940ffb8577ce52c7585e0&amp;ListId=fd8a59b5757749e6848a491ebc731a91&amp;ItemId=66491&amp;ItemGuid=352da6f7a24649f184fcd948553c09f0&amp;Data=24","https://sed.admsakhalin.ru/Docs/Citizen/_layouts/15/eos/edbtransfer.ashx?SiteId=84ddafa0031f409e9b1dd96f91351621&amp;WebId=b44a2e8f6bd940ffb8577ce52c7585e0&amp;ListId=fd8a59b5757749e6848a491ebc731a91&amp;ItemId=66491&amp;ItemGuid=352da6f7a24649f184fcd948553c09f0&amp;Data=24")</f>
        <v>https://sed.admsakhalin.ru/Docs/Citizen/_layouts/15/eos/edbtransfer.ashx?SiteId=84ddafa0031f409e9b1dd96f91351621&amp;WebId=b44a2e8f6bd940ffb8577ce52c7585e0&amp;ListId=fd8a59b5757749e6848a491ebc731a91&amp;ItemId=66491&amp;ItemGuid=352da6f7a24649f184fcd948553c09f0&amp;Data=24</v>
      </c>
    </row>
    <row r="322" spans="1:7" x14ac:dyDescent="0.25">
      <c r="A322" t="s">
        <v>19</v>
      </c>
      <c r="B322" t="s">
        <v>72</v>
      </c>
      <c r="C322" t="s">
        <v>756</v>
      </c>
      <c r="D322" t="s">
        <v>198</v>
      </c>
      <c r="E322" t="s">
        <v>757</v>
      </c>
      <c r="F322" t="str">
        <f t="shared" si="0"/>
        <v>Обращения граждан МО Ногликский ГО</v>
      </c>
      <c r="G322" s="11" t="str">
        <f>HYPERLINK("https://sed.admsakhalin.ru/Docs/Citizen/_layouts/15/eos/edbtransfer.ashx?SiteId=84ddafa0031f409e9b1dd96f91351621&amp;WebId=b44a2e8f6bd940ffb8577ce52c7585e0&amp;ListId=fd8a59b5757749e6848a491ebc731a91&amp;ItemId=69929&amp;ItemGuid=490901898caf43e2bce3d9618f518114&amp;Data=24","https://sed.admsakhalin.ru/Docs/Citizen/_layouts/15/eos/edbtransfer.ashx?SiteId=84ddafa0031f409e9b1dd96f91351621&amp;WebId=b44a2e8f6bd940ffb8577ce52c7585e0&amp;ListId=fd8a59b5757749e6848a491ebc731a91&amp;ItemId=69929&amp;ItemGuid=490901898caf43e2bce3d9618f518114&amp;Data=24")</f>
        <v>https://sed.admsakhalin.ru/Docs/Citizen/_layouts/15/eos/edbtransfer.ashx?SiteId=84ddafa0031f409e9b1dd96f91351621&amp;WebId=b44a2e8f6bd940ffb8577ce52c7585e0&amp;ListId=fd8a59b5757749e6848a491ebc731a91&amp;ItemId=69929&amp;ItemGuid=490901898caf43e2bce3d9618f518114&amp;Data=24</v>
      </c>
    </row>
    <row r="323" spans="1:7" x14ac:dyDescent="0.25">
      <c r="A323" t="s">
        <v>19</v>
      </c>
      <c r="B323" t="s">
        <v>64</v>
      </c>
      <c r="C323" t="s">
        <v>758</v>
      </c>
      <c r="D323" t="s">
        <v>97</v>
      </c>
      <c r="E323" t="s">
        <v>759</v>
      </c>
      <c r="F323" t="str">
        <f t="shared" si="0"/>
        <v>Обращения граждан МО Ногликский ГО</v>
      </c>
      <c r="G323" s="11" t="str">
        <f>HYPERLINK("https://sed.admsakhalin.ru/Docs/Citizen/_layouts/15/eos/edbtransfer.ashx?SiteId=84ddafa0031f409e9b1dd96f91351621&amp;WebId=b44a2e8f6bd940ffb8577ce52c7585e0&amp;ListId=fd8a59b5757749e6848a491ebc731a91&amp;ItemId=68257&amp;ItemGuid=e8dd4224c3114e6cba95d99ba592b751&amp;Data=24","https://sed.admsakhalin.ru/Docs/Citizen/_layouts/15/eos/edbtransfer.ashx?SiteId=84ddafa0031f409e9b1dd96f91351621&amp;WebId=b44a2e8f6bd940ffb8577ce52c7585e0&amp;ListId=fd8a59b5757749e6848a491ebc731a91&amp;ItemId=68257&amp;ItemGuid=e8dd4224c3114e6cba95d99ba592b751&amp;Data=24")</f>
        <v>https://sed.admsakhalin.ru/Docs/Citizen/_layouts/15/eos/edbtransfer.ashx?SiteId=84ddafa0031f409e9b1dd96f91351621&amp;WebId=b44a2e8f6bd940ffb8577ce52c7585e0&amp;ListId=fd8a59b5757749e6848a491ebc731a91&amp;ItemId=68257&amp;ItemGuid=e8dd4224c3114e6cba95d99ba592b751&amp;Data=24</v>
      </c>
    </row>
    <row r="324" spans="1:7" x14ac:dyDescent="0.25">
      <c r="A324" t="s">
        <v>19</v>
      </c>
      <c r="B324" t="s">
        <v>95</v>
      </c>
      <c r="C324" t="s">
        <v>760</v>
      </c>
      <c r="D324" t="s">
        <v>37</v>
      </c>
      <c r="E324" t="s">
        <v>196</v>
      </c>
      <c r="F324" t="str">
        <f t="shared" si="0"/>
        <v>Обращения граждан МО Ногликский ГО</v>
      </c>
      <c r="G324" s="11" t="str">
        <f>HYPERLINK("https://sed.admsakhalin.ru/Docs/Citizen/_layouts/15/eos/edbtransfer.ashx?SiteId=84ddafa0031f409e9b1dd96f91351621&amp;WebId=b44a2e8f6bd940ffb8577ce52c7585e0&amp;ListId=fd8a59b5757749e6848a491ebc731a91&amp;ItemId=72365&amp;ItemGuid=87577eff380d48fa9bf5d9b14c443e13&amp;Data=24","https://sed.admsakhalin.ru/Docs/Citizen/_layouts/15/eos/edbtransfer.ashx?SiteId=84ddafa0031f409e9b1dd96f91351621&amp;WebId=b44a2e8f6bd940ffb8577ce52c7585e0&amp;ListId=fd8a59b5757749e6848a491ebc731a91&amp;ItemId=72365&amp;ItemGuid=87577eff380d48fa9bf5d9b14c443e13&amp;Data=24")</f>
        <v>https://sed.admsakhalin.ru/Docs/Citizen/_layouts/15/eos/edbtransfer.ashx?SiteId=84ddafa0031f409e9b1dd96f91351621&amp;WebId=b44a2e8f6bd940ffb8577ce52c7585e0&amp;ListId=fd8a59b5757749e6848a491ebc731a91&amp;ItemId=72365&amp;ItemGuid=87577eff380d48fa9bf5d9b14c443e13&amp;Data=24</v>
      </c>
    </row>
    <row r="325" spans="1:7" x14ac:dyDescent="0.25">
      <c r="A325" t="s">
        <v>19</v>
      </c>
      <c r="B325" t="s">
        <v>761</v>
      </c>
      <c r="C325" t="s">
        <v>762</v>
      </c>
      <c r="D325" t="s">
        <v>66</v>
      </c>
      <c r="E325" t="s">
        <v>763</v>
      </c>
      <c r="F325" t="str">
        <f t="shared" si="0"/>
        <v>Обращения граждан МО Ногликский ГО</v>
      </c>
      <c r="G325" s="11" t="str">
        <f>HYPERLINK("https://sed.admsakhalin.ru/Docs/Citizen/_layouts/15/eos/edbtransfer.ashx?SiteId=84ddafa0031f409e9b1dd96f91351621&amp;WebId=b44a2e8f6bd940ffb8577ce52c7585e0&amp;ListId=fd8a59b5757749e6848a491ebc731a91&amp;ItemId=66597&amp;ItemGuid=b6abf78fd5ce43efbadad9d49d393ec5&amp;Data=24","https://sed.admsakhalin.ru/Docs/Citizen/_layouts/15/eos/edbtransfer.ashx?SiteId=84ddafa0031f409e9b1dd96f91351621&amp;WebId=b44a2e8f6bd940ffb8577ce52c7585e0&amp;ListId=fd8a59b5757749e6848a491ebc731a91&amp;ItemId=66597&amp;ItemGuid=b6abf78fd5ce43efbadad9d49d393ec5&amp;Data=24")</f>
        <v>https://sed.admsakhalin.ru/Docs/Citizen/_layouts/15/eos/edbtransfer.ashx?SiteId=84ddafa0031f409e9b1dd96f91351621&amp;WebId=b44a2e8f6bd940ffb8577ce52c7585e0&amp;ListId=fd8a59b5757749e6848a491ebc731a91&amp;ItemId=66597&amp;ItemGuid=b6abf78fd5ce43efbadad9d49d393ec5&amp;Data=24</v>
      </c>
    </row>
    <row r="326" spans="1:7" x14ac:dyDescent="0.25">
      <c r="A326" t="s">
        <v>19</v>
      </c>
      <c r="B326" t="s">
        <v>64</v>
      </c>
      <c r="C326" t="s">
        <v>764</v>
      </c>
      <c r="D326" t="s">
        <v>765</v>
      </c>
      <c r="E326" t="s">
        <v>766</v>
      </c>
      <c r="F326" t="str">
        <f t="shared" si="0"/>
        <v>Обращения граждан МО Ногликский ГО</v>
      </c>
      <c r="G326" s="11" t="str">
        <f>HYPERLINK("https://sed.admsakhalin.ru/Docs/Citizen/_layouts/15/eos/edbtransfer.ashx?SiteId=84ddafa0031f409e9b1dd96f91351621&amp;WebId=b44a2e8f6bd940ffb8577ce52c7585e0&amp;ListId=fd8a59b5757749e6848a491ebc731a91&amp;ItemId=71391&amp;ItemGuid=bc182761ae874ae19df3d9fcba4db6df&amp;Data=24","https://sed.admsakhalin.ru/Docs/Citizen/_layouts/15/eos/edbtransfer.ashx?SiteId=84ddafa0031f409e9b1dd96f91351621&amp;WebId=b44a2e8f6bd940ffb8577ce52c7585e0&amp;ListId=fd8a59b5757749e6848a491ebc731a91&amp;ItemId=71391&amp;ItemGuid=bc182761ae874ae19df3d9fcba4db6df&amp;Data=24")</f>
        <v>https://sed.admsakhalin.ru/Docs/Citizen/_layouts/15/eos/edbtransfer.ashx?SiteId=84ddafa0031f409e9b1dd96f91351621&amp;WebId=b44a2e8f6bd940ffb8577ce52c7585e0&amp;ListId=fd8a59b5757749e6848a491ebc731a91&amp;ItemId=71391&amp;ItemGuid=bc182761ae874ae19df3d9fcba4db6df&amp;Data=24</v>
      </c>
    </row>
    <row r="327" spans="1:7" x14ac:dyDescent="0.25">
      <c r="A327" t="s">
        <v>19</v>
      </c>
      <c r="B327" t="s">
        <v>767</v>
      </c>
      <c r="C327" t="s">
        <v>768</v>
      </c>
      <c r="D327" t="s">
        <v>537</v>
      </c>
      <c r="E327" t="s">
        <v>769</v>
      </c>
      <c r="F327" t="str">
        <f t="shared" si="0"/>
        <v>Обращения граждан МО Ногликский ГО</v>
      </c>
      <c r="G327" s="11" t="str">
        <f>HYPERLINK("https://sed.admsakhalin.ru/Docs/Citizen/_layouts/15/eos/edbtransfer.ashx?SiteId=84ddafa0031f409e9b1dd96f91351621&amp;WebId=b44a2e8f6bd940ffb8577ce52c7585e0&amp;ListId=fd8a59b5757749e6848a491ebc731a91&amp;ItemId=71742&amp;ItemGuid=b99f9fc59be443149eb0dcaf44d6277c&amp;Data=24","https://sed.admsakhalin.ru/Docs/Citizen/_layouts/15/eos/edbtransfer.ashx?SiteId=84ddafa0031f409e9b1dd96f91351621&amp;WebId=b44a2e8f6bd940ffb8577ce52c7585e0&amp;ListId=fd8a59b5757749e6848a491ebc731a91&amp;ItemId=71742&amp;ItemGuid=b99f9fc59be443149eb0dcaf44d6277c&amp;Data=24")</f>
        <v>https://sed.admsakhalin.ru/Docs/Citizen/_layouts/15/eos/edbtransfer.ashx?SiteId=84ddafa0031f409e9b1dd96f91351621&amp;WebId=b44a2e8f6bd940ffb8577ce52c7585e0&amp;ListId=fd8a59b5757749e6848a491ebc731a91&amp;ItemId=71742&amp;ItemGuid=b99f9fc59be443149eb0dcaf44d6277c&amp;Data=24</v>
      </c>
    </row>
    <row r="328" spans="1:7" x14ac:dyDescent="0.25">
      <c r="A328" t="s">
        <v>19</v>
      </c>
      <c r="B328" t="s">
        <v>770</v>
      </c>
      <c r="C328" t="s">
        <v>771</v>
      </c>
      <c r="D328" t="s">
        <v>384</v>
      </c>
      <c r="E328" t="s">
        <v>772</v>
      </c>
      <c r="F328" t="str">
        <f t="shared" si="0"/>
        <v>Обращения граждан МО Ногликский ГО</v>
      </c>
      <c r="G328" s="11" t="str">
        <f>HYPERLINK("https://sed.admsakhalin.ru/Docs/Citizen/_layouts/15/eos/edbtransfer.ashx?SiteId=84ddafa0031f409e9b1dd96f91351621&amp;WebId=b44a2e8f6bd940ffb8577ce52c7585e0&amp;ListId=fd8a59b5757749e6848a491ebc731a91&amp;ItemId=71862&amp;ItemGuid=bdea9c2ae2c74e078541de23a82a5484&amp;Data=24","https://sed.admsakhalin.ru/Docs/Citizen/_layouts/15/eos/edbtransfer.ashx?SiteId=84ddafa0031f409e9b1dd96f91351621&amp;WebId=b44a2e8f6bd940ffb8577ce52c7585e0&amp;ListId=fd8a59b5757749e6848a491ebc731a91&amp;ItemId=71862&amp;ItemGuid=bdea9c2ae2c74e078541de23a82a5484&amp;Data=24")</f>
        <v>https://sed.admsakhalin.ru/Docs/Citizen/_layouts/15/eos/edbtransfer.ashx?SiteId=84ddafa0031f409e9b1dd96f91351621&amp;WebId=b44a2e8f6bd940ffb8577ce52c7585e0&amp;ListId=fd8a59b5757749e6848a491ebc731a91&amp;ItemId=71862&amp;ItemGuid=bdea9c2ae2c74e078541de23a82a5484&amp;Data=24</v>
      </c>
    </row>
    <row r="329" spans="1:7" x14ac:dyDescent="0.25">
      <c r="A329" t="s">
        <v>19</v>
      </c>
      <c r="B329" t="s">
        <v>38</v>
      </c>
      <c r="C329" t="s">
        <v>773</v>
      </c>
      <c r="D329" t="s">
        <v>408</v>
      </c>
      <c r="E329" t="s">
        <v>41</v>
      </c>
      <c r="F329" t="str">
        <f t="shared" si="0"/>
        <v>Обращения граждан МО Ногликский ГО</v>
      </c>
      <c r="G329" s="11" t="str">
        <f>HYPERLINK("https://sed.admsakhalin.ru/Docs/Citizen/_layouts/15/eos/edbtransfer.ashx?SiteId=84ddafa0031f409e9b1dd96f91351621&amp;WebId=b44a2e8f6bd940ffb8577ce52c7585e0&amp;ListId=fd8a59b5757749e6848a491ebc731a91&amp;ItemId=72126&amp;ItemGuid=6d03799a96a6490dbc11df6fc965db55&amp;Data=24","https://sed.admsakhalin.ru/Docs/Citizen/_layouts/15/eos/edbtransfer.ashx?SiteId=84ddafa0031f409e9b1dd96f91351621&amp;WebId=b44a2e8f6bd940ffb8577ce52c7585e0&amp;ListId=fd8a59b5757749e6848a491ebc731a91&amp;ItemId=72126&amp;ItemGuid=6d03799a96a6490dbc11df6fc965db55&amp;Data=24")</f>
        <v>https://sed.admsakhalin.ru/Docs/Citizen/_layouts/15/eos/edbtransfer.ashx?SiteId=84ddafa0031f409e9b1dd96f91351621&amp;WebId=b44a2e8f6bd940ffb8577ce52c7585e0&amp;ListId=fd8a59b5757749e6848a491ebc731a91&amp;ItemId=72126&amp;ItemGuid=6d03799a96a6490dbc11df6fc965db55&amp;Data=24</v>
      </c>
    </row>
    <row r="330" spans="1:7" x14ac:dyDescent="0.25">
      <c r="A330" t="s">
        <v>19</v>
      </c>
      <c r="B330" t="s">
        <v>774</v>
      </c>
      <c r="C330" t="s">
        <v>775</v>
      </c>
      <c r="D330" t="s">
        <v>158</v>
      </c>
      <c r="E330" t="s">
        <v>776</v>
      </c>
      <c r="F330" t="str">
        <f t="shared" si="0"/>
        <v>Обращения граждан МО Ногликский ГО</v>
      </c>
      <c r="G330" s="11" t="str">
        <f>HYPERLINK("https://sed.admsakhalin.ru/Docs/Citizen/_layouts/15/eos/edbtransfer.ashx?SiteId=84ddafa0031f409e9b1dd96f91351621&amp;WebId=b44a2e8f6bd940ffb8577ce52c7585e0&amp;ListId=fd8a59b5757749e6848a491ebc731a91&amp;ItemId=69508&amp;ItemGuid=410ac8ff752c4fb2ba97e014e44e6109&amp;Data=24","https://sed.admsakhalin.ru/Docs/Citizen/_layouts/15/eos/edbtransfer.ashx?SiteId=84ddafa0031f409e9b1dd96f91351621&amp;WebId=b44a2e8f6bd940ffb8577ce52c7585e0&amp;ListId=fd8a59b5757749e6848a491ebc731a91&amp;ItemId=69508&amp;ItemGuid=410ac8ff752c4fb2ba97e014e44e6109&amp;Data=24")</f>
        <v>https://sed.admsakhalin.ru/Docs/Citizen/_layouts/15/eos/edbtransfer.ashx?SiteId=84ddafa0031f409e9b1dd96f91351621&amp;WebId=b44a2e8f6bd940ffb8577ce52c7585e0&amp;ListId=fd8a59b5757749e6848a491ebc731a91&amp;ItemId=69508&amp;ItemGuid=410ac8ff752c4fb2ba97e014e44e6109&amp;Data=24</v>
      </c>
    </row>
    <row r="331" spans="1:7" x14ac:dyDescent="0.25">
      <c r="A331" t="s">
        <v>19</v>
      </c>
      <c r="B331" t="s">
        <v>20</v>
      </c>
      <c r="C331" t="s">
        <v>777</v>
      </c>
      <c r="D331" t="s">
        <v>66</v>
      </c>
      <c r="E331" t="s">
        <v>23</v>
      </c>
      <c r="F331" t="str">
        <f t="shared" si="0"/>
        <v>Обращения граждан МО Ногликский ГО</v>
      </c>
      <c r="G331" s="11" t="str">
        <f>HYPERLINK("https://sed.admsakhalin.ru/Docs/Citizen/_layouts/15/eos/edbtransfer.ashx?SiteId=84ddafa0031f409e9b1dd96f91351621&amp;WebId=b44a2e8f6bd940ffb8577ce52c7585e0&amp;ListId=fd8a59b5757749e6848a491ebc731a91&amp;ItemId=66588&amp;ItemGuid=17a9309b10a34db0a514e0a3bcace585&amp;Data=24","https://sed.admsakhalin.ru/Docs/Citizen/_layouts/15/eos/edbtransfer.ashx?SiteId=84ddafa0031f409e9b1dd96f91351621&amp;WebId=b44a2e8f6bd940ffb8577ce52c7585e0&amp;ListId=fd8a59b5757749e6848a491ebc731a91&amp;ItemId=66588&amp;ItemGuid=17a9309b10a34db0a514e0a3bcace585&amp;Data=24")</f>
        <v>https://sed.admsakhalin.ru/Docs/Citizen/_layouts/15/eos/edbtransfer.ashx?SiteId=84ddafa0031f409e9b1dd96f91351621&amp;WebId=b44a2e8f6bd940ffb8577ce52c7585e0&amp;ListId=fd8a59b5757749e6848a491ebc731a91&amp;ItemId=66588&amp;ItemGuid=17a9309b10a34db0a514e0a3bcace585&amp;Data=24</v>
      </c>
    </row>
    <row r="332" spans="1:7" x14ac:dyDescent="0.25">
      <c r="A332" t="s">
        <v>19</v>
      </c>
      <c r="B332" t="s">
        <v>146</v>
      </c>
      <c r="C332" t="s">
        <v>778</v>
      </c>
      <c r="D332" t="s">
        <v>85</v>
      </c>
      <c r="E332" t="s">
        <v>148</v>
      </c>
      <c r="F332" t="str">
        <f t="shared" si="0"/>
        <v>Обращения граждан МО Ногликский ГО</v>
      </c>
      <c r="G332" s="11" t="str">
        <f>HYPERLINK("https://sed.admsakhalin.ru/Docs/Citizen/_layouts/15/eos/edbtransfer.ashx?SiteId=84ddafa0031f409e9b1dd96f91351621&amp;WebId=b44a2e8f6bd940ffb8577ce52c7585e0&amp;ListId=fd8a59b5757749e6848a491ebc731a91&amp;ItemId=71952&amp;ItemGuid=5eb7358a8da1417699c6e0c457354b69&amp;Data=24","https://sed.admsakhalin.ru/Docs/Citizen/_layouts/15/eos/edbtransfer.ashx?SiteId=84ddafa0031f409e9b1dd96f91351621&amp;WebId=b44a2e8f6bd940ffb8577ce52c7585e0&amp;ListId=fd8a59b5757749e6848a491ebc731a91&amp;ItemId=71952&amp;ItemGuid=5eb7358a8da1417699c6e0c457354b69&amp;Data=24")</f>
        <v>https://sed.admsakhalin.ru/Docs/Citizen/_layouts/15/eos/edbtransfer.ashx?SiteId=84ddafa0031f409e9b1dd96f91351621&amp;WebId=b44a2e8f6bd940ffb8577ce52c7585e0&amp;ListId=fd8a59b5757749e6848a491ebc731a91&amp;ItemId=71952&amp;ItemGuid=5eb7358a8da1417699c6e0c457354b69&amp;Data=24</v>
      </c>
    </row>
    <row r="333" spans="1:7" x14ac:dyDescent="0.25">
      <c r="A333" t="s">
        <v>19</v>
      </c>
      <c r="B333" t="s">
        <v>38</v>
      </c>
      <c r="C333" t="s">
        <v>779</v>
      </c>
      <c r="D333" t="s">
        <v>325</v>
      </c>
      <c r="E333" t="s">
        <v>41</v>
      </c>
      <c r="F333" t="str">
        <f t="shared" si="0"/>
        <v>Обращения граждан МО Ногликский ГО</v>
      </c>
      <c r="G333" s="11" t="str">
        <f>HYPERLINK("https://sed.admsakhalin.ru/Docs/Citizen/_layouts/15/eos/edbtransfer.ashx?SiteId=84ddafa0031f409e9b1dd96f91351621&amp;WebId=b44a2e8f6bd940ffb8577ce52c7585e0&amp;ListId=fd8a59b5757749e6848a491ebc731a91&amp;ItemId=71287&amp;ItemGuid=e80ae2cc3d1b4e3c9e63e1adbcfb6e72&amp;Data=24","https://sed.admsakhalin.ru/Docs/Citizen/_layouts/15/eos/edbtransfer.ashx?SiteId=84ddafa0031f409e9b1dd96f91351621&amp;WebId=b44a2e8f6bd940ffb8577ce52c7585e0&amp;ListId=fd8a59b5757749e6848a491ebc731a91&amp;ItemId=71287&amp;ItemGuid=e80ae2cc3d1b4e3c9e63e1adbcfb6e72&amp;Data=24")</f>
        <v>https://sed.admsakhalin.ru/Docs/Citizen/_layouts/15/eos/edbtransfer.ashx?SiteId=84ddafa0031f409e9b1dd96f91351621&amp;WebId=b44a2e8f6bd940ffb8577ce52c7585e0&amp;ListId=fd8a59b5757749e6848a491ebc731a91&amp;ItemId=71287&amp;ItemGuid=e80ae2cc3d1b4e3c9e63e1adbcfb6e72&amp;Data=24</v>
      </c>
    </row>
    <row r="334" spans="1:7" x14ac:dyDescent="0.25">
      <c r="A334" t="s">
        <v>19</v>
      </c>
      <c r="B334" t="s">
        <v>780</v>
      </c>
      <c r="C334" t="s">
        <v>781</v>
      </c>
      <c r="D334" t="s">
        <v>257</v>
      </c>
      <c r="E334" t="s">
        <v>782</v>
      </c>
      <c r="F334" t="str">
        <f t="shared" si="0"/>
        <v>Обращения граждан МО Ногликский ГО</v>
      </c>
      <c r="G334" s="11" t="str">
        <f>HYPERLINK("https://sed.admsakhalin.ru/Docs/Citizen/_layouts/15/eos/edbtransfer.ashx?SiteId=84ddafa0031f409e9b1dd96f91351621&amp;WebId=b44a2e8f6bd940ffb8577ce52c7585e0&amp;ListId=fd8a59b5757749e6848a491ebc731a91&amp;ItemId=69481&amp;ItemGuid=903f4f1200234ab38a4be241b8d377cb&amp;Data=24","https://sed.admsakhalin.ru/Docs/Citizen/_layouts/15/eos/edbtransfer.ashx?SiteId=84ddafa0031f409e9b1dd96f91351621&amp;WebId=b44a2e8f6bd940ffb8577ce52c7585e0&amp;ListId=fd8a59b5757749e6848a491ebc731a91&amp;ItemId=69481&amp;ItemGuid=903f4f1200234ab38a4be241b8d377cb&amp;Data=24")</f>
        <v>https://sed.admsakhalin.ru/Docs/Citizen/_layouts/15/eos/edbtransfer.ashx?SiteId=84ddafa0031f409e9b1dd96f91351621&amp;WebId=b44a2e8f6bd940ffb8577ce52c7585e0&amp;ListId=fd8a59b5757749e6848a491ebc731a91&amp;ItemId=69481&amp;ItemGuid=903f4f1200234ab38a4be241b8d377cb&amp;Data=24</v>
      </c>
    </row>
    <row r="335" spans="1:7" x14ac:dyDescent="0.25">
      <c r="A335" t="s">
        <v>19</v>
      </c>
      <c r="B335" t="s">
        <v>64</v>
      </c>
      <c r="C335" t="s">
        <v>783</v>
      </c>
      <c r="D335" t="s">
        <v>784</v>
      </c>
      <c r="E335" t="s">
        <v>785</v>
      </c>
      <c r="F335" t="str">
        <f t="shared" si="0"/>
        <v>Обращения граждан МО Ногликский ГО</v>
      </c>
      <c r="G335" s="11" t="str">
        <f>HYPERLINK("https://sed.admsakhalin.ru/Docs/Citizen/_layouts/15/eos/edbtransfer.ashx?SiteId=84ddafa0031f409e9b1dd96f91351621&amp;WebId=b44a2e8f6bd940ffb8577ce52c7585e0&amp;ListId=fd8a59b5757749e6848a491ebc731a91&amp;ItemId=66055&amp;ItemGuid=c99be7f904444ee3b7c9e2823a6aefc6&amp;Data=24","https://sed.admsakhalin.ru/Docs/Citizen/_layouts/15/eos/edbtransfer.ashx?SiteId=84ddafa0031f409e9b1dd96f91351621&amp;WebId=b44a2e8f6bd940ffb8577ce52c7585e0&amp;ListId=fd8a59b5757749e6848a491ebc731a91&amp;ItemId=66055&amp;ItemGuid=c99be7f904444ee3b7c9e2823a6aefc6&amp;Data=24")</f>
        <v>https://sed.admsakhalin.ru/Docs/Citizen/_layouts/15/eos/edbtransfer.ashx?SiteId=84ddafa0031f409e9b1dd96f91351621&amp;WebId=b44a2e8f6bd940ffb8577ce52c7585e0&amp;ListId=fd8a59b5757749e6848a491ebc731a91&amp;ItemId=66055&amp;ItemGuid=c99be7f904444ee3b7c9e2823a6aefc6&amp;Data=24</v>
      </c>
    </row>
    <row r="336" spans="1:7" x14ac:dyDescent="0.25">
      <c r="A336" t="s">
        <v>19</v>
      </c>
      <c r="B336" t="s">
        <v>146</v>
      </c>
      <c r="C336" t="s">
        <v>786</v>
      </c>
      <c r="D336" t="s">
        <v>272</v>
      </c>
      <c r="E336" t="s">
        <v>787</v>
      </c>
      <c r="F336" t="str">
        <f t="shared" si="0"/>
        <v>Обращения граждан МО Ногликский ГО</v>
      </c>
      <c r="G336" s="11" t="str">
        <f>HYPERLINK("https://sed.admsakhalin.ru/Docs/Citizen/_layouts/15/eos/edbtransfer.ashx?SiteId=84ddafa0031f409e9b1dd96f91351621&amp;WebId=b44a2e8f6bd940ffb8577ce52c7585e0&amp;ListId=fd8a59b5757749e6848a491ebc731a91&amp;ItemId=69446&amp;ItemGuid=a40ee75339ac4609bb48e2b033f744fe&amp;Data=24","https://sed.admsakhalin.ru/Docs/Citizen/_layouts/15/eos/edbtransfer.ashx?SiteId=84ddafa0031f409e9b1dd96f91351621&amp;WebId=b44a2e8f6bd940ffb8577ce52c7585e0&amp;ListId=fd8a59b5757749e6848a491ebc731a91&amp;ItemId=69446&amp;ItemGuid=a40ee75339ac4609bb48e2b033f744fe&amp;Data=24")</f>
        <v>https://sed.admsakhalin.ru/Docs/Citizen/_layouts/15/eos/edbtransfer.ashx?SiteId=84ddafa0031f409e9b1dd96f91351621&amp;WebId=b44a2e8f6bd940ffb8577ce52c7585e0&amp;ListId=fd8a59b5757749e6848a491ebc731a91&amp;ItemId=69446&amp;ItemGuid=a40ee75339ac4609bb48e2b033f744fe&amp;Data=24</v>
      </c>
    </row>
    <row r="337" spans="1:7" x14ac:dyDescent="0.25">
      <c r="A337" t="s">
        <v>19</v>
      </c>
      <c r="B337" t="s">
        <v>20</v>
      </c>
      <c r="C337" t="s">
        <v>788</v>
      </c>
      <c r="D337" t="s">
        <v>789</v>
      </c>
      <c r="E337" t="s">
        <v>790</v>
      </c>
      <c r="F337" t="str">
        <f t="shared" si="0"/>
        <v>Обращения граждан МО Ногликский ГО</v>
      </c>
      <c r="G337" s="11" t="str">
        <f>HYPERLINK("https://sed.admsakhalin.ru/Docs/Citizen/_layouts/15/eos/edbtransfer.ashx?SiteId=84ddafa0031f409e9b1dd96f91351621&amp;WebId=b44a2e8f6bd940ffb8577ce52c7585e0&amp;ListId=fd8a59b5757749e6848a491ebc731a91&amp;ItemId=70757&amp;ItemGuid=ac7dfed8ab7d4ec598f9e2bee0b89822&amp;Data=24","https://sed.admsakhalin.ru/Docs/Citizen/_layouts/15/eos/edbtransfer.ashx?SiteId=84ddafa0031f409e9b1dd96f91351621&amp;WebId=b44a2e8f6bd940ffb8577ce52c7585e0&amp;ListId=fd8a59b5757749e6848a491ebc731a91&amp;ItemId=70757&amp;ItemGuid=ac7dfed8ab7d4ec598f9e2bee0b89822&amp;Data=24")</f>
        <v>https://sed.admsakhalin.ru/Docs/Citizen/_layouts/15/eos/edbtransfer.ashx?SiteId=84ddafa0031f409e9b1dd96f91351621&amp;WebId=b44a2e8f6bd940ffb8577ce52c7585e0&amp;ListId=fd8a59b5757749e6848a491ebc731a91&amp;ItemId=70757&amp;ItemGuid=ac7dfed8ab7d4ec598f9e2bee0b89822&amp;Data=24</v>
      </c>
    </row>
    <row r="338" spans="1:7" x14ac:dyDescent="0.25">
      <c r="A338" t="s">
        <v>19</v>
      </c>
      <c r="B338" t="s">
        <v>95</v>
      </c>
      <c r="C338" t="s">
        <v>791</v>
      </c>
      <c r="D338" t="s">
        <v>100</v>
      </c>
      <c r="E338" t="s">
        <v>196</v>
      </c>
      <c r="F338" t="str">
        <f t="shared" si="0"/>
        <v>Обращения граждан МО Ногликский ГО</v>
      </c>
      <c r="G338" s="11" t="str">
        <f>HYPERLINK("https://sed.admsakhalin.ru/Docs/Citizen/_layouts/15/eos/edbtransfer.ashx?SiteId=84ddafa0031f409e9b1dd96f91351621&amp;WebId=b44a2e8f6bd940ffb8577ce52c7585e0&amp;ListId=fd8a59b5757749e6848a491ebc731a91&amp;ItemId=71510&amp;ItemGuid=28be7932732040c88ae9e3dfc17be964&amp;Data=24","https://sed.admsakhalin.ru/Docs/Citizen/_layouts/15/eos/edbtransfer.ashx?SiteId=84ddafa0031f409e9b1dd96f91351621&amp;WebId=b44a2e8f6bd940ffb8577ce52c7585e0&amp;ListId=fd8a59b5757749e6848a491ebc731a91&amp;ItemId=71510&amp;ItemGuid=28be7932732040c88ae9e3dfc17be964&amp;Data=24")</f>
        <v>https://sed.admsakhalin.ru/Docs/Citizen/_layouts/15/eos/edbtransfer.ashx?SiteId=84ddafa0031f409e9b1dd96f91351621&amp;WebId=b44a2e8f6bd940ffb8577ce52c7585e0&amp;ListId=fd8a59b5757749e6848a491ebc731a91&amp;ItemId=71510&amp;ItemGuid=28be7932732040c88ae9e3dfc17be964&amp;Data=24</v>
      </c>
    </row>
    <row r="339" spans="1:7" x14ac:dyDescent="0.25">
      <c r="A339" t="s">
        <v>19</v>
      </c>
      <c r="B339" t="s">
        <v>146</v>
      </c>
      <c r="C339" t="s">
        <v>792</v>
      </c>
      <c r="D339" t="s">
        <v>192</v>
      </c>
      <c r="E339" t="s">
        <v>442</v>
      </c>
      <c r="F339" t="str">
        <f t="shared" si="0"/>
        <v>Обращения граждан МО Ногликский ГО</v>
      </c>
      <c r="G339" s="11" t="str">
        <f>HYPERLINK("https://sed.admsakhalin.ru/Docs/Citizen/_layouts/15/eos/edbtransfer.ashx?SiteId=84ddafa0031f409e9b1dd96f91351621&amp;WebId=b44a2e8f6bd940ffb8577ce52c7585e0&amp;ListId=fd8a59b5757749e6848a491ebc731a91&amp;ItemId=64610&amp;ItemGuid=234feaa0635147a8ba5ce4b0203b28ee&amp;Data=24","https://sed.admsakhalin.ru/Docs/Citizen/_layouts/15/eos/edbtransfer.ashx?SiteId=84ddafa0031f409e9b1dd96f91351621&amp;WebId=b44a2e8f6bd940ffb8577ce52c7585e0&amp;ListId=fd8a59b5757749e6848a491ebc731a91&amp;ItemId=64610&amp;ItemGuid=234feaa0635147a8ba5ce4b0203b28ee&amp;Data=24")</f>
        <v>https://sed.admsakhalin.ru/Docs/Citizen/_layouts/15/eos/edbtransfer.ashx?SiteId=84ddafa0031f409e9b1dd96f91351621&amp;WebId=b44a2e8f6bd940ffb8577ce52c7585e0&amp;ListId=fd8a59b5757749e6848a491ebc731a91&amp;ItemId=64610&amp;ItemGuid=234feaa0635147a8ba5ce4b0203b28ee&amp;Data=24</v>
      </c>
    </row>
    <row r="340" spans="1:7" x14ac:dyDescent="0.25">
      <c r="A340" t="s">
        <v>19</v>
      </c>
      <c r="B340" t="s">
        <v>20</v>
      </c>
      <c r="C340" t="s">
        <v>793</v>
      </c>
      <c r="D340" t="s">
        <v>118</v>
      </c>
      <c r="E340" t="s">
        <v>794</v>
      </c>
      <c r="F340" t="str">
        <f t="shared" si="0"/>
        <v>Обращения граждан МО Ногликский ГО</v>
      </c>
      <c r="G340" s="11" t="str">
        <f>HYPERLINK("https://sed.admsakhalin.ru/Docs/Citizen/_layouts/15/eos/edbtransfer.ashx?SiteId=84ddafa0031f409e9b1dd96f91351621&amp;WebId=b44a2e8f6bd940ffb8577ce52c7585e0&amp;ListId=fd8a59b5757749e6848a491ebc731a91&amp;ItemId=67931&amp;ItemGuid=aa94f7db91784769b11de55bea8790e7&amp;Data=24","https://sed.admsakhalin.ru/Docs/Citizen/_layouts/15/eos/edbtransfer.ashx?SiteId=84ddafa0031f409e9b1dd96f91351621&amp;WebId=b44a2e8f6bd940ffb8577ce52c7585e0&amp;ListId=fd8a59b5757749e6848a491ebc731a91&amp;ItemId=67931&amp;ItemGuid=aa94f7db91784769b11de55bea8790e7&amp;Data=24")</f>
        <v>https://sed.admsakhalin.ru/Docs/Citizen/_layouts/15/eos/edbtransfer.ashx?SiteId=84ddafa0031f409e9b1dd96f91351621&amp;WebId=b44a2e8f6bd940ffb8577ce52c7585e0&amp;ListId=fd8a59b5757749e6848a491ebc731a91&amp;ItemId=67931&amp;ItemGuid=aa94f7db91784769b11de55bea8790e7&amp;Data=24</v>
      </c>
    </row>
    <row r="341" spans="1:7" x14ac:dyDescent="0.25">
      <c r="A341" t="s">
        <v>19</v>
      </c>
      <c r="B341" t="s">
        <v>42</v>
      </c>
      <c r="C341" t="s">
        <v>795</v>
      </c>
      <c r="D341" t="s">
        <v>705</v>
      </c>
      <c r="E341" t="s">
        <v>306</v>
      </c>
      <c r="F341" t="str">
        <f t="shared" si="0"/>
        <v>Обращения граждан МО Ногликский ГО</v>
      </c>
      <c r="G341" s="11" t="str">
        <f>HYPERLINK("https://sed.admsakhalin.ru/Docs/Citizen/_layouts/15/eos/edbtransfer.ashx?SiteId=84ddafa0031f409e9b1dd96f91351621&amp;WebId=b44a2e8f6bd940ffb8577ce52c7585e0&amp;ListId=fd8a59b5757749e6848a491ebc731a91&amp;ItemId=69115&amp;ItemGuid=dd2f1583aec74ad9b182e58fa95294ca&amp;Data=24","https://sed.admsakhalin.ru/Docs/Citizen/_layouts/15/eos/edbtransfer.ashx?SiteId=84ddafa0031f409e9b1dd96f91351621&amp;WebId=b44a2e8f6bd940ffb8577ce52c7585e0&amp;ListId=fd8a59b5757749e6848a491ebc731a91&amp;ItemId=69115&amp;ItemGuid=dd2f1583aec74ad9b182e58fa95294ca&amp;Data=24")</f>
        <v>https://sed.admsakhalin.ru/Docs/Citizen/_layouts/15/eos/edbtransfer.ashx?SiteId=84ddafa0031f409e9b1dd96f91351621&amp;WebId=b44a2e8f6bd940ffb8577ce52c7585e0&amp;ListId=fd8a59b5757749e6848a491ebc731a91&amp;ItemId=69115&amp;ItemGuid=dd2f1583aec74ad9b182e58fa95294ca&amp;Data=24</v>
      </c>
    </row>
    <row r="342" spans="1:7" x14ac:dyDescent="0.25">
      <c r="A342" t="s">
        <v>19</v>
      </c>
      <c r="B342" t="s">
        <v>42</v>
      </c>
      <c r="C342" t="s">
        <v>796</v>
      </c>
      <c r="D342" t="s">
        <v>555</v>
      </c>
      <c r="E342" t="s">
        <v>691</v>
      </c>
      <c r="F342" t="str">
        <f t="shared" si="0"/>
        <v>Обращения граждан МО Ногликский ГО</v>
      </c>
      <c r="G342" s="11" t="str">
        <f>HYPERLINK("https://sed.admsakhalin.ru/Docs/Citizen/_layouts/15/eos/edbtransfer.ashx?SiteId=84ddafa0031f409e9b1dd96f91351621&amp;WebId=b44a2e8f6bd940ffb8577ce52c7585e0&amp;ListId=fd8a59b5757749e6848a491ebc731a91&amp;ItemId=66654&amp;ItemGuid=605d64e651e44ad68217e688fcd9b541&amp;Data=24","https://sed.admsakhalin.ru/Docs/Citizen/_layouts/15/eos/edbtransfer.ashx?SiteId=84ddafa0031f409e9b1dd96f91351621&amp;WebId=b44a2e8f6bd940ffb8577ce52c7585e0&amp;ListId=fd8a59b5757749e6848a491ebc731a91&amp;ItemId=66654&amp;ItemGuid=605d64e651e44ad68217e688fcd9b541&amp;Data=24")</f>
        <v>https://sed.admsakhalin.ru/Docs/Citizen/_layouts/15/eos/edbtransfer.ashx?SiteId=84ddafa0031f409e9b1dd96f91351621&amp;WebId=b44a2e8f6bd940ffb8577ce52c7585e0&amp;ListId=fd8a59b5757749e6848a491ebc731a91&amp;ItemId=66654&amp;ItemGuid=605d64e651e44ad68217e688fcd9b541&amp;Data=24</v>
      </c>
    </row>
    <row r="343" spans="1:7" x14ac:dyDescent="0.25">
      <c r="A343" t="s">
        <v>19</v>
      </c>
      <c r="B343" t="s">
        <v>797</v>
      </c>
      <c r="C343" t="s">
        <v>798</v>
      </c>
      <c r="D343" t="s">
        <v>799</v>
      </c>
      <c r="E343" t="s">
        <v>800</v>
      </c>
      <c r="F343" t="str">
        <f t="shared" si="0"/>
        <v>Обращения граждан МО Ногликский ГО</v>
      </c>
      <c r="G343" s="11" t="str">
        <f>HYPERLINK("https://sed.admsakhalin.ru/Docs/Citizen/_layouts/15/eos/edbtransfer.ashx?SiteId=84ddafa0031f409e9b1dd96f91351621&amp;WebId=b44a2e8f6bd940ffb8577ce52c7585e0&amp;ListId=fd8a59b5757749e6848a491ebc731a91&amp;ItemId=69043&amp;ItemGuid=1b2ca7c224e144f1be2de6c4bdf05bbb&amp;Data=24","https://sed.admsakhalin.ru/Docs/Citizen/_layouts/15/eos/edbtransfer.ashx?SiteId=84ddafa0031f409e9b1dd96f91351621&amp;WebId=b44a2e8f6bd940ffb8577ce52c7585e0&amp;ListId=fd8a59b5757749e6848a491ebc731a91&amp;ItemId=69043&amp;ItemGuid=1b2ca7c224e144f1be2de6c4bdf05bbb&amp;Data=24")</f>
        <v>https://sed.admsakhalin.ru/Docs/Citizen/_layouts/15/eos/edbtransfer.ashx?SiteId=84ddafa0031f409e9b1dd96f91351621&amp;WebId=b44a2e8f6bd940ffb8577ce52c7585e0&amp;ListId=fd8a59b5757749e6848a491ebc731a91&amp;ItemId=69043&amp;ItemGuid=1b2ca7c224e144f1be2de6c4bdf05bbb&amp;Data=24</v>
      </c>
    </row>
    <row r="344" spans="1:7" x14ac:dyDescent="0.25">
      <c r="A344" t="s">
        <v>19</v>
      </c>
      <c r="B344" t="s">
        <v>217</v>
      </c>
      <c r="C344" t="s">
        <v>801</v>
      </c>
      <c r="D344" t="s">
        <v>571</v>
      </c>
      <c r="E344" t="s">
        <v>802</v>
      </c>
      <c r="F344" t="str">
        <f t="shared" si="0"/>
        <v>Обращения граждан МО Ногликский ГО</v>
      </c>
      <c r="G344" s="11" t="str">
        <f>HYPERLINK("https://sed.admsakhalin.ru/Docs/Citizen/_layouts/15/eos/edbtransfer.ashx?SiteId=84ddafa0031f409e9b1dd96f91351621&amp;WebId=b44a2e8f6bd940ffb8577ce52c7585e0&amp;ListId=fd8a59b5757749e6848a491ebc731a91&amp;ItemId=68759&amp;ItemGuid=af9b1434f80840a59102e71a80e479b9&amp;Data=24","https://sed.admsakhalin.ru/Docs/Citizen/_layouts/15/eos/edbtransfer.ashx?SiteId=84ddafa0031f409e9b1dd96f91351621&amp;WebId=b44a2e8f6bd940ffb8577ce52c7585e0&amp;ListId=fd8a59b5757749e6848a491ebc731a91&amp;ItemId=68759&amp;ItemGuid=af9b1434f80840a59102e71a80e479b9&amp;Data=24")</f>
        <v>https://sed.admsakhalin.ru/Docs/Citizen/_layouts/15/eos/edbtransfer.ashx?SiteId=84ddafa0031f409e9b1dd96f91351621&amp;WebId=b44a2e8f6bd940ffb8577ce52c7585e0&amp;ListId=fd8a59b5757749e6848a491ebc731a91&amp;ItemId=68759&amp;ItemGuid=af9b1434f80840a59102e71a80e479b9&amp;Data=24</v>
      </c>
    </row>
    <row r="345" spans="1:7" x14ac:dyDescent="0.25">
      <c r="A345" t="s">
        <v>19</v>
      </c>
      <c r="B345" t="s">
        <v>83</v>
      </c>
      <c r="C345" t="s">
        <v>803</v>
      </c>
      <c r="D345" t="s">
        <v>158</v>
      </c>
      <c r="E345" t="s">
        <v>422</v>
      </c>
      <c r="F345" t="str">
        <f t="shared" si="0"/>
        <v>Обращения граждан МО Ногликский ГО</v>
      </c>
      <c r="G345" s="11" t="str">
        <f>HYPERLINK("https://sed.admsakhalin.ru/Docs/Citizen/_layouts/15/eos/edbtransfer.ashx?SiteId=84ddafa0031f409e9b1dd96f91351621&amp;WebId=b44a2e8f6bd940ffb8577ce52c7585e0&amp;ListId=fd8a59b5757749e6848a491ebc731a91&amp;ItemId=69576&amp;ItemGuid=1e3aae42b6754773883de76a1c07bf62&amp;Data=24","https://sed.admsakhalin.ru/Docs/Citizen/_layouts/15/eos/edbtransfer.ashx?SiteId=84ddafa0031f409e9b1dd96f91351621&amp;WebId=b44a2e8f6bd940ffb8577ce52c7585e0&amp;ListId=fd8a59b5757749e6848a491ebc731a91&amp;ItemId=69576&amp;ItemGuid=1e3aae42b6754773883de76a1c07bf62&amp;Data=24")</f>
        <v>https://sed.admsakhalin.ru/Docs/Citizen/_layouts/15/eos/edbtransfer.ashx?SiteId=84ddafa0031f409e9b1dd96f91351621&amp;WebId=b44a2e8f6bd940ffb8577ce52c7585e0&amp;ListId=fd8a59b5757749e6848a491ebc731a91&amp;ItemId=69576&amp;ItemGuid=1e3aae42b6754773883de76a1c07bf62&amp;Data=24</v>
      </c>
    </row>
    <row r="346" spans="1:7" x14ac:dyDescent="0.25">
      <c r="A346" t="s">
        <v>19</v>
      </c>
      <c r="B346" t="s">
        <v>301</v>
      </c>
      <c r="C346" t="s">
        <v>804</v>
      </c>
      <c r="D346" t="s">
        <v>805</v>
      </c>
      <c r="E346" t="s">
        <v>806</v>
      </c>
      <c r="F346" t="str">
        <f t="shared" si="0"/>
        <v>Обращения граждан МО Ногликский ГО</v>
      </c>
      <c r="G346" s="11" t="str">
        <f>HYPERLINK("https://sed.admsakhalin.ru/Docs/Citizen/_layouts/15/eos/edbtransfer.ashx?SiteId=84ddafa0031f409e9b1dd96f91351621&amp;WebId=b44a2e8f6bd940ffb8577ce52c7585e0&amp;ListId=fd8a59b5757749e6848a491ebc731a91&amp;ItemId=66631&amp;ItemGuid=1bdc4944ef434010a765ec80d5734147&amp;Data=24","https://sed.admsakhalin.ru/Docs/Citizen/_layouts/15/eos/edbtransfer.ashx?SiteId=84ddafa0031f409e9b1dd96f91351621&amp;WebId=b44a2e8f6bd940ffb8577ce52c7585e0&amp;ListId=fd8a59b5757749e6848a491ebc731a91&amp;ItemId=66631&amp;ItemGuid=1bdc4944ef434010a765ec80d5734147&amp;Data=24")</f>
        <v>https://sed.admsakhalin.ru/Docs/Citizen/_layouts/15/eos/edbtransfer.ashx?SiteId=84ddafa0031f409e9b1dd96f91351621&amp;WebId=b44a2e8f6bd940ffb8577ce52c7585e0&amp;ListId=fd8a59b5757749e6848a491ebc731a91&amp;ItemId=66631&amp;ItemGuid=1bdc4944ef434010a765ec80d5734147&amp;Data=24</v>
      </c>
    </row>
    <row r="347" spans="1:7" x14ac:dyDescent="0.25">
      <c r="A347" t="s">
        <v>19</v>
      </c>
      <c r="B347" t="s">
        <v>467</v>
      </c>
      <c r="C347" t="s">
        <v>807</v>
      </c>
      <c r="D347" t="s">
        <v>85</v>
      </c>
      <c r="E347" t="s">
        <v>808</v>
      </c>
      <c r="F347" t="str">
        <f t="shared" si="0"/>
        <v>Обращения граждан МО Ногликский ГО</v>
      </c>
      <c r="G347" s="11" t="str">
        <f>HYPERLINK("https://sed.admsakhalin.ru/Docs/Citizen/_layouts/15/eos/edbtransfer.ashx?SiteId=84ddafa0031f409e9b1dd96f91351621&amp;WebId=b44a2e8f6bd940ffb8577ce52c7585e0&amp;ListId=fd8a59b5757749e6848a491ebc731a91&amp;ItemId=71923&amp;ItemGuid=2bdaa7b43734407ea770ec9371441a3f&amp;Data=24","https://sed.admsakhalin.ru/Docs/Citizen/_layouts/15/eos/edbtransfer.ashx?SiteId=84ddafa0031f409e9b1dd96f91351621&amp;WebId=b44a2e8f6bd940ffb8577ce52c7585e0&amp;ListId=fd8a59b5757749e6848a491ebc731a91&amp;ItemId=71923&amp;ItemGuid=2bdaa7b43734407ea770ec9371441a3f&amp;Data=24")</f>
        <v>https://sed.admsakhalin.ru/Docs/Citizen/_layouts/15/eos/edbtransfer.ashx?SiteId=84ddafa0031f409e9b1dd96f91351621&amp;WebId=b44a2e8f6bd940ffb8577ce52c7585e0&amp;ListId=fd8a59b5757749e6848a491ebc731a91&amp;ItemId=71923&amp;ItemGuid=2bdaa7b43734407ea770ec9371441a3f&amp;Data=24</v>
      </c>
    </row>
    <row r="348" spans="1:7" x14ac:dyDescent="0.25">
      <c r="A348" t="s">
        <v>19</v>
      </c>
      <c r="B348" t="s">
        <v>483</v>
      </c>
      <c r="C348" t="s">
        <v>809</v>
      </c>
      <c r="D348" t="s">
        <v>185</v>
      </c>
      <c r="E348" t="s">
        <v>810</v>
      </c>
      <c r="F348" t="str">
        <f t="shared" si="0"/>
        <v>Обращения граждан МО Ногликский ГО</v>
      </c>
      <c r="G348" s="11" t="str">
        <f>HYPERLINK("https://sed.admsakhalin.ru/Docs/Citizen/_layouts/15/eos/edbtransfer.ashx?SiteId=84ddafa0031f409e9b1dd96f91351621&amp;WebId=b44a2e8f6bd940ffb8577ce52c7585e0&amp;ListId=fd8a59b5757749e6848a491ebc731a91&amp;ItemId=70507&amp;ItemGuid=dc10120ec13b42c09a93ecf5075c3c1b&amp;Data=24","https://sed.admsakhalin.ru/Docs/Citizen/_layouts/15/eos/edbtransfer.ashx?SiteId=84ddafa0031f409e9b1dd96f91351621&amp;WebId=b44a2e8f6bd940ffb8577ce52c7585e0&amp;ListId=fd8a59b5757749e6848a491ebc731a91&amp;ItemId=70507&amp;ItemGuid=dc10120ec13b42c09a93ecf5075c3c1b&amp;Data=24")</f>
        <v>https://sed.admsakhalin.ru/Docs/Citizen/_layouts/15/eos/edbtransfer.ashx?SiteId=84ddafa0031f409e9b1dd96f91351621&amp;WebId=b44a2e8f6bd940ffb8577ce52c7585e0&amp;ListId=fd8a59b5757749e6848a491ebc731a91&amp;ItemId=70507&amp;ItemGuid=dc10120ec13b42c09a93ecf5075c3c1b&amp;Data=24</v>
      </c>
    </row>
    <row r="349" spans="1:7" x14ac:dyDescent="0.25">
      <c r="A349" t="s">
        <v>19</v>
      </c>
      <c r="B349" t="s">
        <v>87</v>
      </c>
      <c r="C349" t="s">
        <v>811</v>
      </c>
      <c r="D349" t="s">
        <v>93</v>
      </c>
      <c r="E349" t="s">
        <v>812</v>
      </c>
      <c r="F349" t="str">
        <f t="shared" si="0"/>
        <v>Обращения граждан МО Ногликский ГО</v>
      </c>
      <c r="G349" s="11" t="str">
        <f>HYPERLINK("https://sed.admsakhalin.ru/Docs/Citizen/_layouts/15/eos/edbtransfer.ashx?SiteId=84ddafa0031f409e9b1dd96f91351621&amp;WebId=b44a2e8f6bd940ffb8577ce52c7585e0&amp;ListId=fd8a59b5757749e6848a491ebc731a91&amp;ItemId=67300&amp;ItemGuid=d17f73d4d1494228bc68ef7eaa72f557&amp;Data=24","https://sed.admsakhalin.ru/Docs/Citizen/_layouts/15/eos/edbtransfer.ashx?SiteId=84ddafa0031f409e9b1dd96f91351621&amp;WebId=b44a2e8f6bd940ffb8577ce52c7585e0&amp;ListId=fd8a59b5757749e6848a491ebc731a91&amp;ItemId=67300&amp;ItemGuid=d17f73d4d1494228bc68ef7eaa72f557&amp;Data=24")</f>
        <v>https://sed.admsakhalin.ru/Docs/Citizen/_layouts/15/eos/edbtransfer.ashx?SiteId=84ddafa0031f409e9b1dd96f91351621&amp;WebId=b44a2e8f6bd940ffb8577ce52c7585e0&amp;ListId=fd8a59b5757749e6848a491ebc731a91&amp;ItemId=67300&amp;ItemGuid=d17f73d4d1494228bc68ef7eaa72f557&amp;Data=24</v>
      </c>
    </row>
    <row r="350" spans="1:7" x14ac:dyDescent="0.25">
      <c r="A350" t="s">
        <v>19</v>
      </c>
      <c r="B350" t="s">
        <v>64</v>
      </c>
      <c r="C350" t="s">
        <v>813</v>
      </c>
      <c r="D350" t="s">
        <v>814</v>
      </c>
      <c r="E350" t="s">
        <v>815</v>
      </c>
      <c r="F350" t="str">
        <f t="shared" si="0"/>
        <v>Обращения граждан МО Ногликский ГО</v>
      </c>
      <c r="G350" s="11" t="str">
        <f>HYPERLINK("https://sed.admsakhalin.ru/Docs/Citizen/_layouts/15/eos/edbtransfer.ashx?SiteId=84ddafa0031f409e9b1dd96f91351621&amp;WebId=b44a2e8f6bd940ffb8577ce52c7585e0&amp;ListId=fd8a59b5757749e6848a491ebc731a91&amp;ItemId=64828&amp;ItemGuid=0d4c45052a93449e8b08f1159a68e3ac&amp;Data=24","https://sed.admsakhalin.ru/Docs/Citizen/_layouts/15/eos/edbtransfer.ashx?SiteId=84ddafa0031f409e9b1dd96f91351621&amp;WebId=b44a2e8f6bd940ffb8577ce52c7585e0&amp;ListId=fd8a59b5757749e6848a491ebc731a91&amp;ItemId=64828&amp;ItemGuid=0d4c45052a93449e8b08f1159a68e3ac&amp;Data=24")</f>
        <v>https://sed.admsakhalin.ru/Docs/Citizen/_layouts/15/eos/edbtransfer.ashx?SiteId=84ddafa0031f409e9b1dd96f91351621&amp;WebId=b44a2e8f6bd940ffb8577ce52c7585e0&amp;ListId=fd8a59b5757749e6848a491ebc731a91&amp;ItemId=64828&amp;ItemGuid=0d4c45052a93449e8b08f1159a68e3ac&amp;Data=24</v>
      </c>
    </row>
    <row r="351" spans="1:7" x14ac:dyDescent="0.25">
      <c r="A351" t="s">
        <v>19</v>
      </c>
      <c r="B351" t="s">
        <v>125</v>
      </c>
      <c r="C351" t="s">
        <v>816</v>
      </c>
      <c r="D351" t="s">
        <v>322</v>
      </c>
      <c r="E351" t="s">
        <v>817</v>
      </c>
      <c r="F351" t="str">
        <f t="shared" si="0"/>
        <v>Обращения граждан МО Ногликский ГО</v>
      </c>
      <c r="G351" s="11" t="str">
        <f>HYPERLINK("https://sed.admsakhalin.ru/Docs/Citizen/_layouts/15/eos/edbtransfer.ashx?SiteId=84ddafa0031f409e9b1dd96f91351621&amp;WebId=b44a2e8f6bd940ffb8577ce52c7585e0&amp;ListId=fd8a59b5757749e6848a491ebc731a91&amp;ItemId=67141&amp;ItemGuid=24c66ed2fb274df885bef11baa1fe1e6&amp;Data=24","https://sed.admsakhalin.ru/Docs/Citizen/_layouts/15/eos/edbtransfer.ashx?SiteId=84ddafa0031f409e9b1dd96f91351621&amp;WebId=b44a2e8f6bd940ffb8577ce52c7585e0&amp;ListId=fd8a59b5757749e6848a491ebc731a91&amp;ItemId=67141&amp;ItemGuid=24c66ed2fb274df885bef11baa1fe1e6&amp;Data=24")</f>
        <v>https://sed.admsakhalin.ru/Docs/Citizen/_layouts/15/eos/edbtransfer.ashx?SiteId=84ddafa0031f409e9b1dd96f91351621&amp;WebId=b44a2e8f6bd940ffb8577ce52c7585e0&amp;ListId=fd8a59b5757749e6848a491ebc731a91&amp;ItemId=67141&amp;ItemGuid=24c66ed2fb274df885bef11baa1fe1e6&amp;Data=24</v>
      </c>
    </row>
    <row r="352" spans="1:7" x14ac:dyDescent="0.25">
      <c r="A352" t="s">
        <v>19</v>
      </c>
      <c r="B352" t="s">
        <v>64</v>
      </c>
      <c r="C352" t="s">
        <v>818</v>
      </c>
      <c r="D352" t="s">
        <v>176</v>
      </c>
      <c r="E352" t="s">
        <v>819</v>
      </c>
      <c r="F352" t="str">
        <f t="shared" si="0"/>
        <v>Обращения граждан МО Ногликский ГО</v>
      </c>
      <c r="G352" s="11" t="str">
        <f>HYPERLINK("https://sed.admsakhalin.ru/Docs/Citizen/_layouts/15/eos/edbtransfer.ashx?SiteId=84ddafa0031f409e9b1dd96f91351621&amp;WebId=b44a2e8f6bd940ffb8577ce52c7585e0&amp;ListId=fd8a59b5757749e6848a491ebc731a91&amp;ItemId=70111&amp;ItemGuid=fcd1e281bcb7478c8a70f1ea716a391b&amp;Data=24","https://sed.admsakhalin.ru/Docs/Citizen/_layouts/15/eos/edbtransfer.ashx?SiteId=84ddafa0031f409e9b1dd96f91351621&amp;WebId=b44a2e8f6bd940ffb8577ce52c7585e0&amp;ListId=fd8a59b5757749e6848a491ebc731a91&amp;ItemId=70111&amp;ItemGuid=fcd1e281bcb7478c8a70f1ea716a391b&amp;Data=24")</f>
        <v>https://sed.admsakhalin.ru/Docs/Citizen/_layouts/15/eos/edbtransfer.ashx?SiteId=84ddafa0031f409e9b1dd96f91351621&amp;WebId=b44a2e8f6bd940ffb8577ce52c7585e0&amp;ListId=fd8a59b5757749e6848a491ebc731a91&amp;ItemId=70111&amp;ItemGuid=fcd1e281bcb7478c8a70f1ea716a391b&amp;Data=24</v>
      </c>
    </row>
    <row r="353" spans="1:7" x14ac:dyDescent="0.25">
      <c r="A353" t="s">
        <v>19</v>
      </c>
      <c r="B353" t="s">
        <v>820</v>
      </c>
      <c r="C353" t="s">
        <v>821</v>
      </c>
      <c r="D353" t="s">
        <v>244</v>
      </c>
      <c r="E353" t="s">
        <v>822</v>
      </c>
      <c r="F353" t="str">
        <f t="shared" si="0"/>
        <v>Обращения граждан МО Ногликский ГО</v>
      </c>
      <c r="G353" s="11" t="str">
        <f>HYPERLINK("https://sed.admsakhalin.ru/Docs/Citizen/_layouts/15/eos/edbtransfer.ashx?SiteId=84ddafa0031f409e9b1dd96f91351621&amp;WebId=b44a2e8f6bd940ffb8577ce52c7585e0&amp;ListId=fd8a59b5757749e6848a491ebc731a91&amp;ItemId=71060&amp;ItemGuid=e2c675dac1da485184f4f22f8d16b70f&amp;Data=24","https://sed.admsakhalin.ru/Docs/Citizen/_layouts/15/eos/edbtransfer.ashx?SiteId=84ddafa0031f409e9b1dd96f91351621&amp;WebId=b44a2e8f6bd940ffb8577ce52c7585e0&amp;ListId=fd8a59b5757749e6848a491ebc731a91&amp;ItemId=71060&amp;ItemGuid=e2c675dac1da485184f4f22f8d16b70f&amp;Data=24")</f>
        <v>https://sed.admsakhalin.ru/Docs/Citizen/_layouts/15/eos/edbtransfer.ashx?SiteId=84ddafa0031f409e9b1dd96f91351621&amp;WebId=b44a2e8f6bd940ffb8577ce52c7585e0&amp;ListId=fd8a59b5757749e6848a491ebc731a91&amp;ItemId=71060&amp;ItemGuid=e2c675dac1da485184f4f22f8d16b70f&amp;Data=24</v>
      </c>
    </row>
    <row r="354" spans="1:7" x14ac:dyDescent="0.25">
      <c r="A354" t="s">
        <v>19</v>
      </c>
      <c r="B354" t="s">
        <v>95</v>
      </c>
      <c r="C354" t="s">
        <v>823</v>
      </c>
      <c r="D354" t="s">
        <v>66</v>
      </c>
      <c r="E354" t="s">
        <v>196</v>
      </c>
      <c r="F354" t="str">
        <f t="shared" si="0"/>
        <v>Обращения граждан МО Ногликский ГО</v>
      </c>
      <c r="G354" s="11" t="str">
        <f>HYPERLINK("https://sed.admsakhalin.ru/Docs/Citizen/_layouts/15/eos/edbtransfer.ashx?SiteId=84ddafa0031f409e9b1dd96f91351621&amp;WebId=b44a2e8f6bd940ffb8577ce52c7585e0&amp;ListId=fd8a59b5757749e6848a491ebc731a91&amp;ItemId=66581&amp;ItemGuid=b3d3e9f445c4420484e5f297d43141c5&amp;Data=24","https://sed.admsakhalin.ru/Docs/Citizen/_layouts/15/eos/edbtransfer.ashx?SiteId=84ddafa0031f409e9b1dd96f91351621&amp;WebId=b44a2e8f6bd940ffb8577ce52c7585e0&amp;ListId=fd8a59b5757749e6848a491ebc731a91&amp;ItemId=66581&amp;ItemGuid=b3d3e9f445c4420484e5f297d43141c5&amp;Data=24")</f>
        <v>https://sed.admsakhalin.ru/Docs/Citizen/_layouts/15/eos/edbtransfer.ashx?SiteId=84ddafa0031f409e9b1dd96f91351621&amp;WebId=b44a2e8f6bd940ffb8577ce52c7585e0&amp;ListId=fd8a59b5757749e6848a491ebc731a91&amp;ItemId=66581&amp;ItemGuid=b3d3e9f445c4420484e5f297d43141c5&amp;Data=24</v>
      </c>
    </row>
    <row r="355" spans="1:7" x14ac:dyDescent="0.25">
      <c r="A355" t="s">
        <v>19</v>
      </c>
      <c r="B355" t="s">
        <v>64</v>
      </c>
      <c r="C355" t="s">
        <v>824</v>
      </c>
      <c r="D355" t="s">
        <v>56</v>
      </c>
      <c r="E355" t="s">
        <v>67</v>
      </c>
      <c r="F355" t="str">
        <f t="shared" si="0"/>
        <v>Обращения граждан МО Ногликский ГО</v>
      </c>
      <c r="G355" s="11" t="str">
        <f>HYPERLINK("https://sed.admsakhalin.ru/Docs/Citizen/_layouts/15/eos/edbtransfer.ashx?SiteId=84ddafa0031f409e9b1dd96f91351621&amp;WebId=b44a2e8f6bd940ffb8577ce52c7585e0&amp;ListId=fd8a59b5757749e6848a491ebc731a91&amp;ItemId=64659&amp;ItemGuid=a53ef0d8fe484d92ac05f2ce45bb21aa&amp;Data=24","https://sed.admsakhalin.ru/Docs/Citizen/_layouts/15/eos/edbtransfer.ashx?SiteId=84ddafa0031f409e9b1dd96f91351621&amp;WebId=b44a2e8f6bd940ffb8577ce52c7585e0&amp;ListId=fd8a59b5757749e6848a491ebc731a91&amp;ItemId=64659&amp;ItemGuid=a53ef0d8fe484d92ac05f2ce45bb21aa&amp;Data=24")</f>
        <v>https://sed.admsakhalin.ru/Docs/Citizen/_layouts/15/eos/edbtransfer.ashx?SiteId=84ddafa0031f409e9b1dd96f91351621&amp;WebId=b44a2e8f6bd940ffb8577ce52c7585e0&amp;ListId=fd8a59b5757749e6848a491ebc731a91&amp;ItemId=64659&amp;ItemGuid=a53ef0d8fe484d92ac05f2ce45bb21aa&amp;Data=24</v>
      </c>
    </row>
    <row r="356" spans="1:7" x14ac:dyDescent="0.25">
      <c r="A356" t="s">
        <v>19</v>
      </c>
      <c r="B356" t="s">
        <v>54</v>
      </c>
      <c r="C356" t="s">
        <v>825</v>
      </c>
      <c r="D356" t="s">
        <v>66</v>
      </c>
      <c r="E356" t="s">
        <v>708</v>
      </c>
      <c r="F356" t="str">
        <f t="shared" si="0"/>
        <v>Обращения граждан МО Ногликский ГО</v>
      </c>
      <c r="G356" s="11" t="str">
        <f>HYPERLINK("https://sed.admsakhalin.ru/Docs/Citizen/_layouts/15/eos/edbtransfer.ashx?SiteId=84ddafa0031f409e9b1dd96f91351621&amp;WebId=b44a2e8f6bd940ffb8577ce52c7585e0&amp;ListId=fd8a59b5757749e6848a491ebc731a91&amp;ItemId=66560&amp;ItemGuid=e140bbe4cb5147c5ac15f47d672f7fc8&amp;Data=24","https://sed.admsakhalin.ru/Docs/Citizen/_layouts/15/eos/edbtransfer.ashx?SiteId=84ddafa0031f409e9b1dd96f91351621&amp;WebId=b44a2e8f6bd940ffb8577ce52c7585e0&amp;ListId=fd8a59b5757749e6848a491ebc731a91&amp;ItemId=66560&amp;ItemGuid=e140bbe4cb5147c5ac15f47d672f7fc8&amp;Data=24")</f>
        <v>https://sed.admsakhalin.ru/Docs/Citizen/_layouts/15/eos/edbtransfer.ashx?SiteId=84ddafa0031f409e9b1dd96f91351621&amp;WebId=b44a2e8f6bd940ffb8577ce52c7585e0&amp;ListId=fd8a59b5757749e6848a491ebc731a91&amp;ItemId=66560&amp;ItemGuid=e140bbe4cb5147c5ac15f47d672f7fc8&amp;Data=24</v>
      </c>
    </row>
    <row r="357" spans="1:7" x14ac:dyDescent="0.25">
      <c r="A357" t="s">
        <v>19</v>
      </c>
      <c r="B357" t="s">
        <v>79</v>
      </c>
      <c r="C357" t="s">
        <v>826</v>
      </c>
      <c r="D357" t="s">
        <v>244</v>
      </c>
      <c r="E357" t="s">
        <v>827</v>
      </c>
      <c r="F357" t="str">
        <f t="shared" si="0"/>
        <v>Обращения граждан МО Ногликский ГО</v>
      </c>
      <c r="G357" s="11" t="str">
        <f>HYPERLINK("https://sed.admsakhalin.ru/Docs/Citizen/_layouts/15/eos/edbtransfer.ashx?SiteId=84ddafa0031f409e9b1dd96f91351621&amp;WebId=b44a2e8f6bd940ffb8577ce52c7585e0&amp;ListId=fd8a59b5757749e6848a491ebc731a91&amp;ItemId=71062&amp;ItemGuid=c6629e1402674aa4ba27f4a09b6b024a&amp;Data=24","https://sed.admsakhalin.ru/Docs/Citizen/_layouts/15/eos/edbtransfer.ashx?SiteId=84ddafa0031f409e9b1dd96f91351621&amp;WebId=b44a2e8f6bd940ffb8577ce52c7585e0&amp;ListId=fd8a59b5757749e6848a491ebc731a91&amp;ItemId=71062&amp;ItemGuid=c6629e1402674aa4ba27f4a09b6b024a&amp;Data=24")</f>
        <v>https://sed.admsakhalin.ru/Docs/Citizen/_layouts/15/eos/edbtransfer.ashx?SiteId=84ddafa0031f409e9b1dd96f91351621&amp;WebId=b44a2e8f6bd940ffb8577ce52c7585e0&amp;ListId=fd8a59b5757749e6848a491ebc731a91&amp;ItemId=71062&amp;ItemGuid=c6629e1402674aa4ba27f4a09b6b024a&amp;Data=24</v>
      </c>
    </row>
    <row r="358" spans="1:7" x14ac:dyDescent="0.25">
      <c r="A358" t="s">
        <v>19</v>
      </c>
      <c r="B358" t="s">
        <v>491</v>
      </c>
      <c r="C358" t="s">
        <v>828</v>
      </c>
      <c r="D358" t="s">
        <v>421</v>
      </c>
      <c r="E358" t="s">
        <v>829</v>
      </c>
      <c r="F358" t="str">
        <f t="shared" si="0"/>
        <v>Обращения граждан МО Ногликский ГО</v>
      </c>
      <c r="G358" s="11" t="str">
        <f>HYPERLINK("https://sed.admsakhalin.ru/Docs/Citizen/_layouts/15/eos/edbtransfer.ashx?SiteId=84ddafa0031f409e9b1dd96f91351621&amp;WebId=b44a2e8f6bd940ffb8577ce52c7585e0&amp;ListId=fd8a59b5757749e6848a491ebc731a91&amp;ItemId=70202&amp;ItemGuid=08a33b42eada49cbb13cf571f6d10abc&amp;Data=24","https://sed.admsakhalin.ru/Docs/Citizen/_layouts/15/eos/edbtransfer.ashx?SiteId=84ddafa0031f409e9b1dd96f91351621&amp;WebId=b44a2e8f6bd940ffb8577ce52c7585e0&amp;ListId=fd8a59b5757749e6848a491ebc731a91&amp;ItemId=70202&amp;ItemGuid=08a33b42eada49cbb13cf571f6d10abc&amp;Data=24")</f>
        <v>https://sed.admsakhalin.ru/Docs/Citizen/_layouts/15/eos/edbtransfer.ashx?SiteId=84ddafa0031f409e9b1dd96f91351621&amp;WebId=b44a2e8f6bd940ffb8577ce52c7585e0&amp;ListId=fd8a59b5757749e6848a491ebc731a91&amp;ItemId=70202&amp;ItemGuid=08a33b42eada49cbb13cf571f6d10abc&amp;Data=24</v>
      </c>
    </row>
    <row r="359" spans="1:7" x14ac:dyDescent="0.25">
      <c r="A359" t="s">
        <v>19</v>
      </c>
      <c r="B359" t="s">
        <v>38</v>
      </c>
      <c r="C359" t="s">
        <v>830</v>
      </c>
      <c r="D359" t="s">
        <v>831</v>
      </c>
      <c r="E359" t="s">
        <v>832</v>
      </c>
      <c r="F359" t="str">
        <f t="shared" si="0"/>
        <v>Обращения граждан МО Ногликский ГО</v>
      </c>
      <c r="G359" s="11" t="str">
        <f>HYPERLINK("https://sed.admsakhalin.ru/Docs/Citizen/_layouts/15/eos/edbtransfer.ashx?SiteId=84ddafa0031f409e9b1dd96f91351621&amp;WebId=b44a2e8f6bd940ffb8577ce52c7585e0&amp;ListId=fd8a59b5757749e6848a491ebc731a91&amp;ItemId=65912&amp;ItemGuid=3ee14c6e56624d49a11ff57c9e184f0a&amp;Data=24","https://sed.admsakhalin.ru/Docs/Citizen/_layouts/15/eos/edbtransfer.ashx?SiteId=84ddafa0031f409e9b1dd96f91351621&amp;WebId=b44a2e8f6bd940ffb8577ce52c7585e0&amp;ListId=fd8a59b5757749e6848a491ebc731a91&amp;ItemId=65912&amp;ItemGuid=3ee14c6e56624d49a11ff57c9e184f0a&amp;Data=24")</f>
        <v>https://sed.admsakhalin.ru/Docs/Citizen/_layouts/15/eos/edbtransfer.ashx?SiteId=84ddafa0031f409e9b1dd96f91351621&amp;WebId=b44a2e8f6bd940ffb8577ce52c7585e0&amp;ListId=fd8a59b5757749e6848a491ebc731a91&amp;ItemId=65912&amp;ItemGuid=3ee14c6e56624d49a11ff57c9e184f0a&amp;Data=24</v>
      </c>
    </row>
    <row r="360" spans="1:7" x14ac:dyDescent="0.25">
      <c r="A360" t="s">
        <v>19</v>
      </c>
      <c r="B360" t="s">
        <v>64</v>
      </c>
      <c r="C360" t="s">
        <v>833</v>
      </c>
      <c r="D360" t="s">
        <v>834</v>
      </c>
      <c r="E360" t="s">
        <v>835</v>
      </c>
      <c r="F360" t="str">
        <f t="shared" si="0"/>
        <v>Обращения граждан МО Ногликский ГО</v>
      </c>
      <c r="G360" s="11" t="str">
        <f>HYPERLINK("https://sed.admsakhalin.ru/Docs/Citizen/_layouts/15/eos/edbtransfer.ashx?SiteId=84ddafa0031f409e9b1dd96f91351621&amp;WebId=b44a2e8f6bd940ffb8577ce52c7585e0&amp;ListId=fd8a59b5757749e6848a491ebc731a91&amp;ItemId=65829&amp;ItemGuid=4ed72e499d3f4a30aeb0f59556768d7b&amp;Data=24","https://sed.admsakhalin.ru/Docs/Citizen/_layouts/15/eos/edbtransfer.ashx?SiteId=84ddafa0031f409e9b1dd96f91351621&amp;WebId=b44a2e8f6bd940ffb8577ce52c7585e0&amp;ListId=fd8a59b5757749e6848a491ebc731a91&amp;ItemId=65829&amp;ItemGuid=4ed72e499d3f4a30aeb0f59556768d7b&amp;Data=24")</f>
        <v>https://sed.admsakhalin.ru/Docs/Citizen/_layouts/15/eos/edbtransfer.ashx?SiteId=84ddafa0031f409e9b1dd96f91351621&amp;WebId=b44a2e8f6bd940ffb8577ce52c7585e0&amp;ListId=fd8a59b5757749e6848a491ebc731a91&amp;ItemId=65829&amp;ItemGuid=4ed72e499d3f4a30aeb0f59556768d7b&amp;Data=24</v>
      </c>
    </row>
    <row r="361" spans="1:7" x14ac:dyDescent="0.25">
      <c r="A361" t="s">
        <v>19</v>
      </c>
      <c r="B361" t="s">
        <v>64</v>
      </c>
      <c r="C361" t="s">
        <v>836</v>
      </c>
      <c r="D361" t="s">
        <v>837</v>
      </c>
      <c r="E361" t="s">
        <v>67</v>
      </c>
      <c r="F361" t="str">
        <f t="shared" si="0"/>
        <v>Обращения граждан МО Ногликский ГО</v>
      </c>
      <c r="G361" s="11" t="str">
        <f>HYPERLINK("https://sed.admsakhalin.ru/Docs/Citizen/_layouts/15/eos/edbtransfer.ashx?SiteId=84ddafa0031f409e9b1dd96f91351621&amp;WebId=b44a2e8f6bd940ffb8577ce52c7585e0&amp;ListId=fd8a59b5757749e6848a491ebc731a91&amp;ItemId=70436&amp;ItemGuid=a9931c20d6a34b268acdf60425a8e061&amp;Data=24","https://sed.admsakhalin.ru/Docs/Citizen/_layouts/15/eos/edbtransfer.ashx?SiteId=84ddafa0031f409e9b1dd96f91351621&amp;WebId=b44a2e8f6bd940ffb8577ce52c7585e0&amp;ListId=fd8a59b5757749e6848a491ebc731a91&amp;ItemId=70436&amp;ItemGuid=a9931c20d6a34b268acdf60425a8e061&amp;Data=24")</f>
        <v>https://sed.admsakhalin.ru/Docs/Citizen/_layouts/15/eos/edbtransfer.ashx?SiteId=84ddafa0031f409e9b1dd96f91351621&amp;WebId=b44a2e8f6bd940ffb8577ce52c7585e0&amp;ListId=fd8a59b5757749e6848a491ebc731a91&amp;ItemId=70436&amp;ItemGuid=a9931c20d6a34b268acdf60425a8e061&amp;Data=24</v>
      </c>
    </row>
    <row r="362" spans="1:7" x14ac:dyDescent="0.25">
      <c r="A362" t="s">
        <v>19</v>
      </c>
      <c r="B362" t="s">
        <v>146</v>
      </c>
      <c r="C362" t="s">
        <v>838</v>
      </c>
      <c r="D362" t="s">
        <v>93</v>
      </c>
      <c r="E362" t="s">
        <v>839</v>
      </c>
      <c r="F362" t="str">
        <f t="shared" si="0"/>
        <v>Обращения граждан МО Ногликский ГО</v>
      </c>
      <c r="G362" s="11" t="str">
        <f>HYPERLINK("https://sed.admsakhalin.ru/Docs/Citizen/_layouts/15/eos/edbtransfer.ashx?SiteId=84ddafa0031f409e9b1dd96f91351621&amp;WebId=b44a2e8f6bd940ffb8577ce52c7585e0&amp;ListId=fd8a59b5757749e6848a491ebc731a91&amp;ItemId=67325&amp;ItemGuid=539277b6eba5450abda1f70ef56d9218&amp;Data=24","https://sed.admsakhalin.ru/Docs/Citizen/_layouts/15/eos/edbtransfer.ashx?SiteId=84ddafa0031f409e9b1dd96f91351621&amp;WebId=b44a2e8f6bd940ffb8577ce52c7585e0&amp;ListId=fd8a59b5757749e6848a491ebc731a91&amp;ItemId=67325&amp;ItemGuid=539277b6eba5450abda1f70ef56d9218&amp;Data=24")</f>
        <v>https://sed.admsakhalin.ru/Docs/Citizen/_layouts/15/eos/edbtransfer.ashx?SiteId=84ddafa0031f409e9b1dd96f91351621&amp;WebId=b44a2e8f6bd940ffb8577ce52c7585e0&amp;ListId=fd8a59b5757749e6848a491ebc731a91&amp;ItemId=67325&amp;ItemGuid=539277b6eba5450abda1f70ef56d9218&amp;Data=24</v>
      </c>
    </row>
    <row r="363" spans="1:7" x14ac:dyDescent="0.25">
      <c r="A363" t="s">
        <v>19</v>
      </c>
      <c r="B363" t="s">
        <v>20</v>
      </c>
      <c r="C363" t="s">
        <v>840</v>
      </c>
      <c r="D363" t="s">
        <v>571</v>
      </c>
      <c r="E363" t="s">
        <v>841</v>
      </c>
      <c r="F363" t="str">
        <f t="shared" si="0"/>
        <v>Обращения граждан МО Ногликский ГО</v>
      </c>
      <c r="G363" s="11" t="str">
        <f>HYPERLINK("https://sed.admsakhalin.ru/Docs/Citizen/_layouts/15/eos/edbtransfer.ashx?SiteId=84ddafa0031f409e9b1dd96f91351621&amp;WebId=b44a2e8f6bd940ffb8577ce52c7585e0&amp;ListId=fd8a59b5757749e6848a491ebc731a91&amp;ItemId=68766&amp;ItemGuid=b257bd40ec2c4a5d937ff79544e6e510&amp;Data=24","https://sed.admsakhalin.ru/Docs/Citizen/_layouts/15/eos/edbtransfer.ashx?SiteId=84ddafa0031f409e9b1dd96f91351621&amp;WebId=b44a2e8f6bd940ffb8577ce52c7585e0&amp;ListId=fd8a59b5757749e6848a491ebc731a91&amp;ItemId=68766&amp;ItemGuid=b257bd40ec2c4a5d937ff79544e6e510&amp;Data=24")</f>
        <v>https://sed.admsakhalin.ru/Docs/Citizen/_layouts/15/eos/edbtransfer.ashx?SiteId=84ddafa0031f409e9b1dd96f91351621&amp;WebId=b44a2e8f6bd940ffb8577ce52c7585e0&amp;ListId=fd8a59b5757749e6848a491ebc731a91&amp;ItemId=68766&amp;ItemGuid=b257bd40ec2c4a5d937ff79544e6e510&amp;Data=24</v>
      </c>
    </row>
    <row r="364" spans="1:7" x14ac:dyDescent="0.25">
      <c r="A364" t="s">
        <v>19</v>
      </c>
      <c r="B364" t="s">
        <v>20</v>
      </c>
      <c r="C364" t="s">
        <v>842</v>
      </c>
      <c r="D364" t="s">
        <v>141</v>
      </c>
      <c r="E364" t="s">
        <v>23</v>
      </c>
      <c r="F364" t="str">
        <f t="shared" si="0"/>
        <v>Обращения граждан МО Ногликский ГО</v>
      </c>
      <c r="G364" s="11" t="str">
        <f>HYPERLINK("https://sed.admsakhalin.ru/Docs/Citizen/_layouts/15/eos/edbtransfer.ashx?SiteId=84ddafa0031f409e9b1dd96f91351621&amp;WebId=b44a2e8f6bd940ffb8577ce52c7585e0&amp;ListId=fd8a59b5757749e6848a491ebc731a91&amp;ItemId=65619&amp;ItemGuid=c04a5114648648598195f80b751680f5&amp;Data=24","https://sed.admsakhalin.ru/Docs/Citizen/_layouts/15/eos/edbtransfer.ashx?SiteId=84ddafa0031f409e9b1dd96f91351621&amp;WebId=b44a2e8f6bd940ffb8577ce52c7585e0&amp;ListId=fd8a59b5757749e6848a491ebc731a91&amp;ItemId=65619&amp;ItemGuid=c04a5114648648598195f80b751680f5&amp;Data=24")</f>
        <v>https://sed.admsakhalin.ru/Docs/Citizen/_layouts/15/eos/edbtransfer.ashx?SiteId=84ddafa0031f409e9b1dd96f91351621&amp;WebId=b44a2e8f6bd940ffb8577ce52c7585e0&amp;ListId=fd8a59b5757749e6848a491ebc731a91&amp;ItemId=65619&amp;ItemGuid=c04a5114648648598195f80b751680f5&amp;Data=24</v>
      </c>
    </row>
    <row r="365" spans="1:7" x14ac:dyDescent="0.25">
      <c r="A365" t="s">
        <v>19</v>
      </c>
      <c r="B365" t="s">
        <v>64</v>
      </c>
      <c r="C365" t="s">
        <v>843</v>
      </c>
      <c r="D365" t="s">
        <v>115</v>
      </c>
      <c r="E365" t="s">
        <v>67</v>
      </c>
      <c r="F365" t="str">
        <f t="shared" si="0"/>
        <v>Обращения граждан МО Ногликский ГО</v>
      </c>
      <c r="G365" s="11" t="str">
        <f>HYPERLINK("https://sed.admsakhalin.ru/Docs/Citizen/_layouts/15/eos/edbtransfer.ashx?SiteId=84ddafa0031f409e9b1dd96f91351621&amp;WebId=b44a2e8f6bd940ffb8577ce52c7585e0&amp;ListId=fd8a59b5757749e6848a491ebc731a91&amp;ItemId=70572&amp;ItemGuid=9a97b89d50d5475cb03ff86aefc4c3ca&amp;Data=24","https://sed.admsakhalin.ru/Docs/Citizen/_layouts/15/eos/edbtransfer.ashx?SiteId=84ddafa0031f409e9b1dd96f91351621&amp;WebId=b44a2e8f6bd940ffb8577ce52c7585e0&amp;ListId=fd8a59b5757749e6848a491ebc731a91&amp;ItemId=70572&amp;ItemGuid=9a97b89d50d5475cb03ff86aefc4c3ca&amp;Data=24")</f>
        <v>https://sed.admsakhalin.ru/Docs/Citizen/_layouts/15/eos/edbtransfer.ashx?SiteId=84ddafa0031f409e9b1dd96f91351621&amp;WebId=b44a2e8f6bd940ffb8577ce52c7585e0&amp;ListId=fd8a59b5757749e6848a491ebc731a91&amp;ItemId=70572&amp;ItemGuid=9a97b89d50d5475cb03ff86aefc4c3ca&amp;Data=24</v>
      </c>
    </row>
    <row r="366" spans="1:7" x14ac:dyDescent="0.25">
      <c r="A366" t="s">
        <v>19</v>
      </c>
      <c r="B366" t="s">
        <v>483</v>
      </c>
      <c r="C366" t="s">
        <v>844</v>
      </c>
      <c r="D366" t="s">
        <v>37</v>
      </c>
      <c r="E366" t="s">
        <v>485</v>
      </c>
      <c r="F366" t="str">
        <f t="shared" si="0"/>
        <v>Обращения граждан МО Ногликский ГО</v>
      </c>
      <c r="G366" s="11" t="str">
        <f>HYPERLINK("https://sed.admsakhalin.ru/Docs/Citizen/_layouts/15/eos/edbtransfer.ashx?SiteId=84ddafa0031f409e9b1dd96f91351621&amp;WebId=b44a2e8f6bd940ffb8577ce52c7585e0&amp;ListId=fd8a59b5757749e6848a491ebc731a91&amp;ItemId=72363&amp;ItemGuid=fadedede87db47acb5dbf8e8ff1110b7&amp;Data=24","https://sed.admsakhalin.ru/Docs/Citizen/_layouts/15/eos/edbtransfer.ashx?SiteId=84ddafa0031f409e9b1dd96f91351621&amp;WebId=b44a2e8f6bd940ffb8577ce52c7585e0&amp;ListId=fd8a59b5757749e6848a491ebc731a91&amp;ItemId=72363&amp;ItemGuid=fadedede87db47acb5dbf8e8ff1110b7&amp;Data=24")</f>
        <v>https://sed.admsakhalin.ru/Docs/Citizen/_layouts/15/eos/edbtransfer.ashx?SiteId=84ddafa0031f409e9b1dd96f91351621&amp;WebId=b44a2e8f6bd940ffb8577ce52c7585e0&amp;ListId=fd8a59b5757749e6848a491ebc731a91&amp;ItemId=72363&amp;ItemGuid=fadedede87db47acb5dbf8e8ff1110b7&amp;Data=24</v>
      </c>
    </row>
    <row r="367" spans="1:7" x14ac:dyDescent="0.25">
      <c r="A367" t="s">
        <v>19</v>
      </c>
      <c r="B367" t="s">
        <v>845</v>
      </c>
      <c r="C367" t="s">
        <v>846</v>
      </c>
      <c r="D367" t="s">
        <v>192</v>
      </c>
      <c r="E367" t="s">
        <v>196</v>
      </c>
      <c r="F367" t="str">
        <f t="shared" si="0"/>
        <v>Обращения граждан МО Ногликский ГО</v>
      </c>
      <c r="G367" s="11" t="str">
        <f>HYPERLINK("https://sed.admsakhalin.ru/Docs/Citizen/_layouts/15/eos/edbtransfer.ashx?SiteId=84ddafa0031f409e9b1dd96f91351621&amp;WebId=b44a2e8f6bd940ffb8577ce52c7585e0&amp;ListId=fd8a59b5757749e6848a491ebc731a91&amp;ItemId=64618&amp;ItemGuid=502a6c1e7eee42a9a4c9f9c9fa45b033&amp;Data=24","https://sed.admsakhalin.ru/Docs/Citizen/_layouts/15/eos/edbtransfer.ashx?SiteId=84ddafa0031f409e9b1dd96f91351621&amp;WebId=b44a2e8f6bd940ffb8577ce52c7585e0&amp;ListId=fd8a59b5757749e6848a491ebc731a91&amp;ItemId=64618&amp;ItemGuid=502a6c1e7eee42a9a4c9f9c9fa45b033&amp;Data=24")</f>
        <v>https://sed.admsakhalin.ru/Docs/Citizen/_layouts/15/eos/edbtransfer.ashx?SiteId=84ddafa0031f409e9b1dd96f91351621&amp;WebId=b44a2e8f6bd940ffb8577ce52c7585e0&amp;ListId=fd8a59b5757749e6848a491ebc731a91&amp;ItemId=64618&amp;ItemGuid=502a6c1e7eee42a9a4c9f9c9fa45b033&amp;Data=24</v>
      </c>
    </row>
    <row r="368" spans="1:7" x14ac:dyDescent="0.25">
      <c r="A368" t="s">
        <v>19</v>
      </c>
      <c r="B368" t="s">
        <v>46</v>
      </c>
      <c r="C368" t="s">
        <v>847</v>
      </c>
      <c r="D368" t="s">
        <v>192</v>
      </c>
      <c r="E368" t="s">
        <v>848</v>
      </c>
      <c r="F368" t="str">
        <f t="shared" si="0"/>
        <v>Обращения граждан МО Ногликский ГО</v>
      </c>
      <c r="G368" s="11" t="str">
        <f>HYPERLINK("https://sed.admsakhalin.ru/Docs/Citizen/_layouts/15/eos/edbtransfer.ashx?SiteId=84ddafa0031f409e9b1dd96f91351621&amp;WebId=b44a2e8f6bd940ffb8577ce52c7585e0&amp;ListId=fd8a59b5757749e6848a491ebc731a91&amp;ItemId=64645&amp;ItemGuid=58aa07b169164dc78f56f9cfccbaa1fb&amp;Data=24","https://sed.admsakhalin.ru/Docs/Citizen/_layouts/15/eos/edbtransfer.ashx?SiteId=84ddafa0031f409e9b1dd96f91351621&amp;WebId=b44a2e8f6bd940ffb8577ce52c7585e0&amp;ListId=fd8a59b5757749e6848a491ebc731a91&amp;ItemId=64645&amp;ItemGuid=58aa07b169164dc78f56f9cfccbaa1fb&amp;Data=24")</f>
        <v>https://sed.admsakhalin.ru/Docs/Citizen/_layouts/15/eos/edbtransfer.ashx?SiteId=84ddafa0031f409e9b1dd96f91351621&amp;WebId=b44a2e8f6bd940ffb8577ce52c7585e0&amp;ListId=fd8a59b5757749e6848a491ebc731a91&amp;ItemId=64645&amp;ItemGuid=58aa07b169164dc78f56f9cfccbaa1fb&amp;Data=24</v>
      </c>
    </row>
    <row r="369" spans="1:7" x14ac:dyDescent="0.25">
      <c r="A369" t="s">
        <v>19</v>
      </c>
      <c r="B369" t="s">
        <v>20</v>
      </c>
      <c r="C369" t="s">
        <v>849</v>
      </c>
      <c r="D369" t="s">
        <v>269</v>
      </c>
      <c r="E369" t="s">
        <v>850</v>
      </c>
      <c r="F369" t="str">
        <f t="shared" si="0"/>
        <v>Обращения граждан МО Ногликский ГО</v>
      </c>
      <c r="G369" s="11" t="str">
        <f>HYPERLINK("https://sed.admsakhalin.ru/Docs/Citizen/_layouts/15/eos/edbtransfer.ashx?SiteId=84ddafa0031f409e9b1dd96f91351621&amp;WebId=b44a2e8f6bd940ffb8577ce52c7585e0&amp;ListId=fd8a59b5757749e6848a491ebc731a91&amp;ItemId=69157&amp;ItemGuid=16f5049febf84261b83ffa1135d1e561&amp;Data=24","https://sed.admsakhalin.ru/Docs/Citizen/_layouts/15/eos/edbtransfer.ashx?SiteId=84ddafa0031f409e9b1dd96f91351621&amp;WebId=b44a2e8f6bd940ffb8577ce52c7585e0&amp;ListId=fd8a59b5757749e6848a491ebc731a91&amp;ItemId=69157&amp;ItemGuid=16f5049febf84261b83ffa1135d1e561&amp;Data=24")</f>
        <v>https://sed.admsakhalin.ru/Docs/Citizen/_layouts/15/eos/edbtransfer.ashx?SiteId=84ddafa0031f409e9b1dd96f91351621&amp;WebId=b44a2e8f6bd940ffb8577ce52c7585e0&amp;ListId=fd8a59b5757749e6848a491ebc731a91&amp;ItemId=69157&amp;ItemGuid=16f5049febf84261b83ffa1135d1e561&amp;Data=24</v>
      </c>
    </row>
    <row r="370" spans="1:7" x14ac:dyDescent="0.25">
      <c r="A370" t="s">
        <v>19</v>
      </c>
      <c r="B370" t="s">
        <v>95</v>
      </c>
      <c r="C370" t="s">
        <v>851</v>
      </c>
      <c r="D370" t="s">
        <v>789</v>
      </c>
      <c r="E370" t="s">
        <v>852</v>
      </c>
      <c r="F370" t="str">
        <f t="shared" si="0"/>
        <v>Обращения граждан МО Ногликский ГО</v>
      </c>
      <c r="G370" s="11" t="str">
        <f>HYPERLINK("https://sed.admsakhalin.ru/Docs/Citizen/_layouts/15/eos/edbtransfer.ashx?SiteId=84ddafa0031f409e9b1dd96f91351621&amp;WebId=b44a2e8f6bd940ffb8577ce52c7585e0&amp;ListId=fd8a59b5757749e6848a491ebc731a91&amp;ItemId=70759&amp;ItemGuid=60772c65dab64e95902dfa851b5b12fb&amp;Data=24","https://sed.admsakhalin.ru/Docs/Citizen/_layouts/15/eos/edbtransfer.ashx?SiteId=84ddafa0031f409e9b1dd96f91351621&amp;WebId=b44a2e8f6bd940ffb8577ce52c7585e0&amp;ListId=fd8a59b5757749e6848a491ebc731a91&amp;ItemId=70759&amp;ItemGuid=60772c65dab64e95902dfa851b5b12fb&amp;Data=24")</f>
        <v>https://sed.admsakhalin.ru/Docs/Citizen/_layouts/15/eos/edbtransfer.ashx?SiteId=84ddafa0031f409e9b1dd96f91351621&amp;WebId=b44a2e8f6bd940ffb8577ce52c7585e0&amp;ListId=fd8a59b5757749e6848a491ebc731a91&amp;ItemId=70759&amp;ItemGuid=60772c65dab64e95902dfa851b5b12fb&amp;Data=24</v>
      </c>
    </row>
    <row r="371" spans="1:7" x14ac:dyDescent="0.25">
      <c r="A371" t="s">
        <v>19</v>
      </c>
      <c r="B371" t="s">
        <v>79</v>
      </c>
      <c r="C371" t="s">
        <v>853</v>
      </c>
      <c r="D371" t="s">
        <v>854</v>
      </c>
      <c r="E371" t="s">
        <v>855</v>
      </c>
      <c r="F371" t="str">
        <f t="shared" si="0"/>
        <v>Обращения граждан МО Ногликский ГО</v>
      </c>
      <c r="G371" s="11" t="str">
        <f>HYPERLINK("https://sed.admsakhalin.ru/Docs/Citizen/_layouts/15/eos/edbtransfer.ashx?SiteId=84ddafa0031f409e9b1dd96f91351621&amp;WebId=b44a2e8f6bd940ffb8577ce52c7585e0&amp;ListId=fd8a59b5757749e6848a491ebc731a91&amp;ItemId=67620&amp;ItemGuid=c2c833090f3d4aa1a203fb4c4f1c840a&amp;Data=24","https://sed.admsakhalin.ru/Docs/Citizen/_layouts/15/eos/edbtransfer.ashx?SiteId=84ddafa0031f409e9b1dd96f91351621&amp;WebId=b44a2e8f6bd940ffb8577ce52c7585e0&amp;ListId=fd8a59b5757749e6848a491ebc731a91&amp;ItemId=67620&amp;ItemGuid=c2c833090f3d4aa1a203fb4c4f1c840a&amp;Data=24")</f>
        <v>https://sed.admsakhalin.ru/Docs/Citizen/_layouts/15/eos/edbtransfer.ashx?SiteId=84ddafa0031f409e9b1dd96f91351621&amp;WebId=b44a2e8f6bd940ffb8577ce52c7585e0&amp;ListId=fd8a59b5757749e6848a491ebc731a91&amp;ItemId=67620&amp;ItemGuid=c2c833090f3d4aa1a203fb4c4f1c840a&amp;Data=24</v>
      </c>
    </row>
    <row r="372" spans="1:7" x14ac:dyDescent="0.25">
      <c r="A372" t="s">
        <v>19</v>
      </c>
      <c r="B372" t="s">
        <v>856</v>
      </c>
      <c r="C372" t="s">
        <v>857</v>
      </c>
      <c r="D372" t="s">
        <v>552</v>
      </c>
      <c r="E372" t="s">
        <v>858</v>
      </c>
      <c r="F372" t="str">
        <f t="shared" si="0"/>
        <v>Обращения граждан МО Ногликский ГО</v>
      </c>
      <c r="G372" s="11" t="str">
        <f>HYPERLINK("https://sed.admsakhalin.ru/Docs/Citizen/_layouts/15/eos/edbtransfer.ashx?SiteId=84ddafa0031f409e9b1dd96f91351621&amp;WebId=b44a2e8f6bd940ffb8577ce52c7585e0&amp;ListId=fd8a59b5757749e6848a491ebc731a91&amp;ItemId=70378&amp;ItemGuid=10e0d516810b44459488fc181b4bc59a&amp;Data=24","https://sed.admsakhalin.ru/Docs/Citizen/_layouts/15/eos/edbtransfer.ashx?SiteId=84ddafa0031f409e9b1dd96f91351621&amp;WebId=b44a2e8f6bd940ffb8577ce52c7585e0&amp;ListId=fd8a59b5757749e6848a491ebc731a91&amp;ItemId=70378&amp;ItemGuid=10e0d516810b44459488fc181b4bc59a&amp;Data=24")</f>
        <v>https://sed.admsakhalin.ru/Docs/Citizen/_layouts/15/eos/edbtransfer.ashx?SiteId=84ddafa0031f409e9b1dd96f91351621&amp;WebId=b44a2e8f6bd940ffb8577ce52c7585e0&amp;ListId=fd8a59b5757749e6848a491ebc731a91&amp;ItemId=70378&amp;ItemGuid=10e0d516810b44459488fc181b4bc59a&amp;Data=24</v>
      </c>
    </row>
    <row r="373" spans="1:7" x14ac:dyDescent="0.25">
      <c r="A373" t="s">
        <v>19</v>
      </c>
      <c r="B373" t="s">
        <v>91</v>
      </c>
      <c r="C373" t="s">
        <v>859</v>
      </c>
      <c r="D373" t="s">
        <v>384</v>
      </c>
      <c r="E373" t="s">
        <v>860</v>
      </c>
      <c r="F373" t="str">
        <f t="shared" si="0"/>
        <v>Обращения граждан МО Ногликский ГО</v>
      </c>
      <c r="G373" s="11" t="str">
        <f>HYPERLINK("https://sed.admsakhalin.ru/Docs/Citizen/_layouts/15/eos/edbtransfer.ashx?SiteId=84ddafa0031f409e9b1dd96f91351621&amp;WebId=b44a2e8f6bd940ffb8577ce52c7585e0&amp;ListId=fd8a59b5757749e6848a491ebc731a91&amp;ItemId=71882&amp;ItemGuid=e4f9fe27fa2d4778beacfc3087d1b94d&amp;Data=24","https://sed.admsakhalin.ru/Docs/Citizen/_layouts/15/eos/edbtransfer.ashx?SiteId=84ddafa0031f409e9b1dd96f91351621&amp;WebId=b44a2e8f6bd940ffb8577ce52c7585e0&amp;ListId=fd8a59b5757749e6848a491ebc731a91&amp;ItemId=71882&amp;ItemGuid=e4f9fe27fa2d4778beacfc3087d1b94d&amp;Data=24")</f>
        <v>https://sed.admsakhalin.ru/Docs/Citizen/_layouts/15/eos/edbtransfer.ashx?SiteId=84ddafa0031f409e9b1dd96f91351621&amp;WebId=b44a2e8f6bd940ffb8577ce52c7585e0&amp;ListId=fd8a59b5757749e6848a491ebc731a91&amp;ItemId=71882&amp;ItemGuid=e4f9fe27fa2d4778beacfc3087d1b94d&amp;Data=24</v>
      </c>
    </row>
    <row r="374" spans="1:7" x14ac:dyDescent="0.25">
      <c r="A374" t="s">
        <v>19</v>
      </c>
      <c r="B374" t="s">
        <v>20</v>
      </c>
      <c r="C374" t="s">
        <v>861</v>
      </c>
      <c r="D374" t="s">
        <v>40</v>
      </c>
      <c r="E374" t="s">
        <v>23</v>
      </c>
      <c r="F374" t="str">
        <f t="shared" si="0"/>
        <v>Обращения граждан МО Ногликский ГО</v>
      </c>
      <c r="G374" s="11" t="str">
        <f>HYPERLINK("https://sed.admsakhalin.ru/Docs/Citizen/_layouts/15/eos/edbtransfer.ashx?SiteId=84ddafa0031f409e9b1dd96f91351621&amp;WebId=b44a2e8f6bd940ffb8577ce52c7585e0&amp;ListId=fd8a59b5757749e6848a491ebc731a91&amp;ItemId=65193&amp;ItemGuid=8eeb98c657af4646bbfffcd19989ba0c&amp;Data=24","https://sed.admsakhalin.ru/Docs/Citizen/_layouts/15/eos/edbtransfer.ashx?SiteId=84ddafa0031f409e9b1dd96f91351621&amp;WebId=b44a2e8f6bd940ffb8577ce52c7585e0&amp;ListId=fd8a59b5757749e6848a491ebc731a91&amp;ItemId=65193&amp;ItemGuid=8eeb98c657af4646bbfffcd19989ba0c&amp;Data=24")</f>
        <v>https://sed.admsakhalin.ru/Docs/Citizen/_layouts/15/eos/edbtransfer.ashx?SiteId=84ddafa0031f409e9b1dd96f91351621&amp;WebId=b44a2e8f6bd940ffb8577ce52c7585e0&amp;ListId=fd8a59b5757749e6848a491ebc731a91&amp;ItemId=65193&amp;ItemGuid=8eeb98c657af4646bbfffcd19989ba0c&amp;Data=24</v>
      </c>
    </row>
    <row r="375" spans="1:7" x14ac:dyDescent="0.25">
      <c r="A375" t="s">
        <v>19</v>
      </c>
      <c r="B375" t="s">
        <v>64</v>
      </c>
      <c r="C375" t="s">
        <v>862</v>
      </c>
      <c r="D375" t="s">
        <v>40</v>
      </c>
      <c r="E375" t="s">
        <v>67</v>
      </c>
      <c r="F375" t="str">
        <f t="shared" si="0"/>
        <v>Обращения граждан МО Ногликский ГО</v>
      </c>
      <c r="G375" s="11" t="str">
        <f>HYPERLINK("https://sed.admsakhalin.ru/Docs/Citizen/_layouts/15/eos/edbtransfer.ashx?SiteId=84ddafa0031f409e9b1dd96f91351621&amp;WebId=b44a2e8f6bd940ffb8577ce52c7585e0&amp;ListId=fd8a59b5757749e6848a491ebc731a91&amp;ItemId=65195&amp;ItemGuid=959f85a731884bcda114fd26727d22ce&amp;Data=24","https://sed.admsakhalin.ru/Docs/Citizen/_layouts/15/eos/edbtransfer.ashx?SiteId=84ddafa0031f409e9b1dd96f91351621&amp;WebId=b44a2e8f6bd940ffb8577ce52c7585e0&amp;ListId=fd8a59b5757749e6848a491ebc731a91&amp;ItemId=65195&amp;ItemGuid=959f85a731884bcda114fd26727d22ce&amp;Data=24")</f>
        <v>https://sed.admsakhalin.ru/Docs/Citizen/_layouts/15/eos/edbtransfer.ashx?SiteId=84ddafa0031f409e9b1dd96f91351621&amp;WebId=b44a2e8f6bd940ffb8577ce52c7585e0&amp;ListId=fd8a59b5757749e6848a491ebc731a91&amp;ItemId=65195&amp;ItemGuid=959f85a731884bcda114fd26727d22ce&amp;Data=24</v>
      </c>
    </row>
    <row r="376" spans="1:7" x14ac:dyDescent="0.25">
      <c r="A376" t="s">
        <v>19</v>
      </c>
      <c r="B376" t="s">
        <v>102</v>
      </c>
      <c r="C376" t="s">
        <v>863</v>
      </c>
      <c r="D376" t="s">
        <v>545</v>
      </c>
      <c r="E376" t="s">
        <v>864</v>
      </c>
      <c r="F376" t="str">
        <f t="shared" si="0"/>
        <v>Обращения граждан МО Ногликский ГО</v>
      </c>
      <c r="G376" s="11" t="str">
        <f>HYPERLINK("https://sed.admsakhalin.ru/Docs/Citizen/_layouts/15/eos/edbtransfer.ashx?SiteId=84ddafa0031f409e9b1dd96f91351621&amp;WebId=b44a2e8f6bd940ffb8577ce52c7585e0&amp;ListId=fd8a59b5757749e6848a491ebc731a91&amp;ItemId=66891&amp;ItemGuid=287f1a5ef7114ee78a4afe5b4d7ac0fd&amp;Data=24","https://sed.admsakhalin.ru/Docs/Citizen/_layouts/15/eos/edbtransfer.ashx?SiteId=84ddafa0031f409e9b1dd96f91351621&amp;WebId=b44a2e8f6bd940ffb8577ce52c7585e0&amp;ListId=fd8a59b5757749e6848a491ebc731a91&amp;ItemId=66891&amp;ItemGuid=287f1a5ef7114ee78a4afe5b4d7ac0fd&amp;Data=24")</f>
        <v>https://sed.admsakhalin.ru/Docs/Citizen/_layouts/15/eos/edbtransfer.ashx?SiteId=84ddafa0031f409e9b1dd96f91351621&amp;WebId=b44a2e8f6bd940ffb8577ce52c7585e0&amp;ListId=fd8a59b5757749e6848a491ebc731a91&amp;ItemId=66891&amp;ItemGuid=287f1a5ef7114ee78a4afe5b4d7ac0fd&amp;Data=24</v>
      </c>
    </row>
    <row r="377" spans="1:7" x14ac:dyDescent="0.25">
      <c r="A377" t="s">
        <v>19</v>
      </c>
      <c r="B377" t="s">
        <v>72</v>
      </c>
      <c r="C377" t="s">
        <v>865</v>
      </c>
      <c r="D377" t="s">
        <v>272</v>
      </c>
      <c r="E377" t="s">
        <v>866</v>
      </c>
      <c r="F377" t="str">
        <f t="shared" si="0"/>
        <v>Обращения граждан МО Ногликский ГО</v>
      </c>
      <c r="G377" s="11" t="str">
        <f>HYPERLINK("https://sed.admsakhalin.ru/Docs/Citizen/_layouts/15/eos/edbtransfer.ashx?SiteId=84ddafa0031f409e9b1dd96f91351621&amp;WebId=b44a2e8f6bd940ffb8577ce52c7585e0&amp;ListId=fd8a59b5757749e6848a491ebc731a91&amp;ItemId=69441&amp;ItemGuid=365833c274c34b00b474ffd0b71887cc&amp;Data=24","https://sed.admsakhalin.ru/Docs/Citizen/_layouts/15/eos/edbtransfer.ashx?SiteId=84ddafa0031f409e9b1dd96f91351621&amp;WebId=b44a2e8f6bd940ffb8577ce52c7585e0&amp;ListId=fd8a59b5757749e6848a491ebc731a91&amp;ItemId=69441&amp;ItemGuid=365833c274c34b00b474ffd0b71887cc&amp;Data=24")</f>
        <v>https://sed.admsakhalin.ru/Docs/Citizen/_layouts/15/eos/edbtransfer.ashx?SiteId=84ddafa0031f409e9b1dd96f91351621&amp;WebId=b44a2e8f6bd940ffb8577ce52c7585e0&amp;ListId=fd8a59b5757749e6848a491ebc731a91&amp;ItemId=69441&amp;ItemGuid=365833c274c34b00b474ffd0b71887cc&amp;Data=24</v>
      </c>
    </row>
    <row r="378" spans="1:7" x14ac:dyDescent="0.25">
      <c r="D378" s="5"/>
    </row>
    <row r="379" spans="1:7" x14ac:dyDescent="0.25">
      <c r="D379" s="5"/>
    </row>
    <row r="380" spans="1:7" x14ac:dyDescent="0.25">
      <c r="D380" s="5"/>
    </row>
    <row r="381" spans="1:7" x14ac:dyDescent="0.25">
      <c r="D381" s="5"/>
    </row>
    <row r="382" spans="1:7" x14ac:dyDescent="0.25">
      <c r="D382" s="5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ContentReportTemplateDispForm</Display>
  <Edit>ContentReportTemplateEditForm</Edit>
  <New>ContentReportTemplateNewForm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portQuery xmlns="http://www.eos.ru/SP/Fields">            &lt;View Type="DB" Scope="Recursive" List="/Lists/DocRecord" Web="/Docs/Citizen"&gt;
            &lt;ViewFields&gt;
           &lt;!-- &lt;FieldRef Name="DocTypeId"/&gt;
            &lt;FieldRef Name="RubricLink"/&gt; --&gt;
            &lt;FieldRef Name="DocGroupLink"/&gt;
            &lt;FieldRef Name="CitizenRequestTypeLink"/&gt;
           &lt;!-- &lt;FieldRef Name="RegNumber"/&gt;
            &lt;FieldRef Name="RegDate"/&gt;
            &lt;FieldRef Name="DocCategoryId"/&gt;
            &lt;FieldRef Name="Title"/&gt;
            &lt;FieldRef Name="Annotation"/&gt;
            &lt;FieldRef Name="DeliverToEos"/&gt;
            &lt;FieldRef Name="OrgCorrespondentLink"/&gt;
            &lt;FieldRef Name="MyWorkspaceContactLink"/&gt;
            &lt;FieldRef Name="OutgoingNumber"/&gt;
            &lt;FieldRef Name="OutgoingDate"/&gt;
            &lt;FieldRef Name="DeliveryTypeId"/&gt;
            &lt;FieldRef Name="DossierLink"/&gt;
            &lt;FieldRef Name="StateId"/&gt;  --&gt;
            &lt;/ViewFields&gt;
            &lt;Query&gt;
            &lt;Where&gt;
            &lt;And&gt;
            &lt;And&gt;
            &lt;And&gt;
            &lt;Eq&gt;
            &lt;FieldRef Name="DocTypeId" /&gt;
            &lt;Value Type="Text"&gt;14&lt;/Value&gt;
            &lt;/Eq&gt;
            &lt;Eq&gt;
            &lt;FieldRef Name="DocGroupLink" LookupId="true"/&gt;
            &lt;Value Type="Lookup" Parameter="DocGroupId|Группа документов" /&gt;
            &lt;/Eq&gt;
            &lt;/And&gt;
			&lt;And&gt;
            &lt;Eq&gt;
            &lt;FieldRef Name="PlaceCreationLink" LookupId="true"/&gt;
            &lt;Value Type="Lookup" Multi="True" Parameter="PlaceCreationId|Место создания"  /&gt;
            &lt;/Eq&gt;
            &lt;Eq&gt;
            &lt;FieldRef Name="DepartmentLink" LookupId="true"/&gt;
            &lt;Value Type="Lookup" Multi="True" Parameter="DepartmentId|Подразделение"  /&gt;
            &lt;/Eq&gt;
            &lt;/And&gt;
            &lt;/And&gt;
            &lt;And&gt;
            &lt;And&gt;
            &lt;Geq&gt;
            &lt;FieldRef Name="RegDate" /&gt;
            &lt;Value Type="DateTime" Parameter="BeginRegDate|Дата регистрации (начальная)"/&gt;
            &lt;/Geq&gt;
            &lt;Leq&gt;
            &lt;FieldRef Name="RegDate" /&gt;
            &lt;Value Type="DateTime" Parameter="EndRegDate|Дата регистрации (конечная)" /&gt;
            &lt;/Leq&gt;
            &lt;/And&gt;
            &lt;And&gt;
            &lt;And&gt;
            &lt;Eq&gt;
            &lt;FieldRef Name="OrgCorrespondentLink" LookupId="true"/&gt;
            &lt;Value Type="Lookup" Parameter="OrgCorrespondentId|Корреспондент (организация)" /&gt;
            &lt;/Eq&gt;
            &lt;Eq&gt;
            &lt;FieldRef Name="CorrespondentLink" LookupId="true"/&gt;
            &lt;Value Type="Lookup" Parameter="CorrespondentId|Корреспондент (Ф.И.О.)" /&gt;
            &lt;/Eq&gt;
            &lt;/And&gt;
            &lt;Eq&gt;
            &lt;FieldRef Name="DossierLink" LookupId="true"/&gt;
            &lt;Value Type="Lookup" Parameter="DossierId|Дело №" /&gt;
            &lt;/Eq&gt;
            &lt;/And&gt;
            &lt;/And&gt;
            &lt;/And&gt;
            &lt;/Where&gt;
            &lt;/Query&gt;
            &lt;/View&gt;
          </ReportQuery>
    <ReportCreate xmlns="http://www.eos.ru/SP/Fields">http://sed.admsakhalin.ru/_layouts/15/eos/ReportParametersDialog.aspx, http://sed.admsakhalin.ru/_layouts/15/eos/ReportParametersDialog.aspx</ReportCreate>
    <ItemNumber xmlns="7C2CFB19-760E-4FD3-902D-BB846415C5BD">00-00</ItemNumber>
    <ReportRefresh xmlns="http://www.eos.ru/SP/Fields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Шаблон отчета" ma:contentTypeID="0x010100AA1C90C56F7D4A6C9A95881BFE11A637008932438405016B49810902ADB2FA57B1" ma:contentTypeVersion="5" ma:contentTypeDescription="" ma:contentTypeScope="" ma:versionID="bf7749f6f852da0cd826003a94fa769b">
  <xsd:schema xmlns:xsd="http://www.w3.org/2001/XMLSchema" xmlns:xs="http://www.w3.org/2001/XMLSchema" xmlns:p="http://schemas.microsoft.com/office/2006/metadata/properties" xmlns:ns2="7C2CFB19-760E-4FD3-902D-BB846415C5BD" xmlns:ns3="http://www.eos.ru/SP/Fields" targetNamespace="http://schemas.microsoft.com/office/2006/metadata/properties" ma:root="true" ma:fieldsID="bfea514e4b52ae2db62828c1564765b0" ns2:_="" ns3:_="">
    <xsd:import namespace="7C2CFB19-760E-4FD3-902D-BB846415C5BD"/>
    <xsd:import namespace="http://www.eos.ru/SP/Fields"/>
    <xsd:element name="properties">
      <xsd:complexType>
        <xsd:sequence>
          <xsd:element name="documentManagement">
            <xsd:complexType>
              <xsd:all>
                <xsd:element ref="ns2:ItemNumber" minOccurs="0"/>
                <xsd:element ref="ns3:ReportRefresh" minOccurs="0"/>
                <xsd:element ref="ns3:ReportCreate" minOccurs="0"/>
                <xsd:element ref="ns3:ReportQuer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2CFB19-760E-4FD3-902D-BB846415C5BD" elementFormDefault="qualified">
    <xsd:import namespace="http://schemas.microsoft.com/office/2006/documentManagement/types"/>
    <xsd:import namespace="http://schemas.microsoft.com/office/infopath/2007/PartnerControls"/>
    <xsd:element name="ItemNumber" ma:index="6" nillable="true" ma:displayName="№ пункта" ma:default="" ma:internalName="ItemNumber" ma:percentage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www.eos.ru/SP/Fields" elementFormDefault="qualified">
    <xsd:import namespace="http://schemas.microsoft.com/office/2006/documentManagement/types"/>
    <xsd:import namespace="http://schemas.microsoft.com/office/infopath/2007/PartnerControls"/>
    <xsd:element name="ReportRefresh" ma:index="10" nillable="true" ma:displayName="Интервал обновления (мин)" ma:internalName="ReportRefresh" ma:percentage="FALSE">
      <xsd:simpleType>
        <xsd:restriction base="dms:Number"/>
      </xsd:simpleType>
    </xsd:element>
    <xsd:element name="ReportCreate" ma:index="11" nillable="true" ma:displayName="Создать отчет" ma:default="/_layouts/15/eos/ReportParametersDialog.aspx" ma:format="Hyperlink" ma:internalName="ReportCreate">
      <xsd:simpleType>
        <xsd:restriction base="dms:Unknown"/>
      </xsd:simpleType>
    </xsd:element>
    <xsd:element name="ReportQuery" ma:index="12" nillable="true" ma:displayName="Запрос" ma:internalName="ReportQuer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8" ma:displayName="Название"/>
        <xsd:element ref="dc:subject" minOccurs="0" maxOccurs="1"/>
        <xsd:element ref="dc:description" minOccurs="0" maxOccurs="1" ma:index="9" ma:displayName="Заметки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B77DC9D-2CAB-448C-8D2F-64455491D7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E22039-9833-422B-832A-8DE0499D5648}">
  <ds:schemaRefs>
    <ds:schemaRef ds:uri="7C2CFB19-760E-4FD3-902D-BB846415C5BD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www.eos.ru/SP/Fields"/>
  </ds:schemaRefs>
</ds:datastoreItem>
</file>

<file path=customXml/itemProps3.xml><?xml version="1.0" encoding="utf-8"?>
<ds:datastoreItem xmlns:ds="http://schemas.openxmlformats.org/officeDocument/2006/customXml" ds:itemID="{82B0A6DB-5CC3-4C48-8D3C-CD91EA334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2CFB19-760E-4FD3-902D-BB846415C5BD"/>
    <ds:schemaRef ds:uri="http://www.eos.ru/SP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Результат</vt:lpstr>
      <vt:lpstr>Данные</vt:lpstr>
      <vt:lpstr>BeginRegDate</vt:lpstr>
      <vt:lpstr>EndRegDate</vt:lpstr>
      <vt:lpstr>ReportDate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ОГ ОБЩИЙ. ОТЧЕТ О ТЕМАТИКАХ И КОЛИЧЕСТВЕ ВОПРОСОВ</dc:title>
  <dc:creator>Наструдинов Евгений Рифхатович</dc:creator>
  <dc:description>Общий отчет</dc:description>
  <cp:lastModifiedBy>Вероника С. Тимофеева</cp:lastModifiedBy>
  <cp:lastPrinted>2015-11-06T05:32:21Z</cp:lastPrinted>
  <dcterms:created xsi:type="dcterms:W3CDTF">2015-10-06T10:12:55Z</dcterms:created>
  <dcterms:modified xsi:type="dcterms:W3CDTF">2024-10-01T23:50:18Z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0x010100AA1C90C56F7D4A6C9A95881BFE11A637008932438405016B49810902ADB2FA57B1</vt:lpwstr>
  </property>
  <property fmtid="{D5CDD505-2E9C-101B-9397-08002B2CF9AE}" pid="3" name="MWTemplateIdMulti">
    <vt:lpwstr>;#2;#</vt:lpwstr>
  </property>
</Properties>
</file>