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firstSheet="1" activeTab="3"/>
  </bookViews>
  <sheets>
    <sheet name="Приложение 3 часть 1" sheetId="6" state="hidden" r:id="rId1"/>
    <sheet name="Приложение 3 часть 2" sheetId="8" r:id="rId2"/>
    <sheet name="Перечень часть 1" sheetId="7" state="hidden" r:id="rId3"/>
    <sheet name="Перечень часть 2" sheetId="9" r:id="rId4"/>
  </sheets>
  <definedNames>
    <definedName name="_xlnm.Print_Titles" localSheetId="0">'Приложение 3 часть 1'!$6:$7</definedName>
    <definedName name="_xlnm.Print_Titles" localSheetId="1">'Приложение 3 часть 2'!$6:$7</definedName>
    <definedName name="_xlnm.Print_Area" localSheetId="0">'Приложение 3 часть 1'!$A$1:$L$452</definedName>
    <definedName name="_xlnm.Print_Area" localSheetId="1">'Приложение 3 часть 2'!$A$1:$I$301</definedName>
  </definedNames>
  <calcPr calcId="162913"/>
</workbook>
</file>

<file path=xl/calcChain.xml><?xml version="1.0" encoding="utf-8"?>
<calcChain xmlns="http://schemas.openxmlformats.org/spreadsheetml/2006/main">
  <c r="F215" i="8" l="1"/>
  <c r="E215" i="8" s="1"/>
  <c r="E216" i="8"/>
  <c r="E217" i="8"/>
  <c r="F218" i="8"/>
  <c r="E218" i="8" s="1"/>
  <c r="E219" i="8"/>
  <c r="E220" i="8"/>
  <c r="E221" i="8"/>
  <c r="F221" i="8"/>
  <c r="E222" i="8"/>
  <c r="E223" i="8"/>
  <c r="E224" i="8"/>
  <c r="F224" i="8"/>
  <c r="E225" i="8"/>
  <c r="E226" i="8"/>
  <c r="E227" i="8"/>
  <c r="G87" i="8"/>
  <c r="F197" i="8"/>
  <c r="F38" i="8"/>
  <c r="F41" i="8"/>
  <c r="I287" i="8"/>
  <c r="I269" i="8"/>
  <c r="I241" i="8"/>
  <c r="I88" i="8"/>
  <c r="H88" i="8"/>
  <c r="I94" i="8"/>
  <c r="H94" i="8"/>
  <c r="G94" i="8"/>
  <c r="F51" i="8"/>
  <c r="F22" i="8"/>
  <c r="G22" i="8"/>
  <c r="H22" i="8"/>
  <c r="I22" i="8"/>
  <c r="G98" i="8"/>
  <c r="G92" i="8"/>
  <c r="F213" i="8"/>
  <c r="F214" i="8"/>
  <c r="F207" i="8"/>
  <c r="F98" i="8" l="1"/>
  <c r="F210" i="8"/>
  <c r="G50" i="8"/>
  <c r="G58" i="8"/>
  <c r="F58" i="8"/>
  <c r="G197" i="8"/>
  <c r="H197" i="8"/>
  <c r="I197" i="8"/>
  <c r="L149" i="6"/>
  <c r="L148" i="6"/>
  <c r="G63" i="8" l="1"/>
  <c r="H63" i="8"/>
  <c r="I63" i="8"/>
  <c r="F63" i="8"/>
  <c r="G35" i="8"/>
  <c r="H35" i="8"/>
  <c r="I35" i="8"/>
  <c r="G36" i="8"/>
  <c r="H36" i="8"/>
  <c r="I36" i="8"/>
  <c r="F36" i="8"/>
  <c r="F35" i="8"/>
  <c r="G26" i="8"/>
  <c r="H26" i="8"/>
  <c r="I26" i="8"/>
  <c r="G27" i="8"/>
  <c r="H27" i="8"/>
  <c r="I27" i="8"/>
  <c r="F27" i="8"/>
  <c r="F26" i="8"/>
  <c r="G11" i="8"/>
  <c r="H11" i="8"/>
  <c r="I11" i="8"/>
  <c r="G12" i="8"/>
  <c r="H12" i="8"/>
  <c r="I12" i="8"/>
  <c r="F12" i="8"/>
  <c r="F11" i="8"/>
  <c r="E42" i="8"/>
  <c r="E41" i="8"/>
  <c r="I40" i="8"/>
  <c r="H40" i="8"/>
  <c r="G40" i="8"/>
  <c r="F40" i="8"/>
  <c r="E21" i="8"/>
  <c r="E20" i="8"/>
  <c r="E19" i="8" s="1"/>
  <c r="I19" i="8"/>
  <c r="H19" i="8"/>
  <c r="G19" i="8"/>
  <c r="F19" i="8"/>
  <c r="E48" i="8"/>
  <c r="E47" i="8"/>
  <c r="I46" i="8"/>
  <c r="H46" i="8"/>
  <c r="G46" i="8"/>
  <c r="F46" i="8"/>
  <c r="E18" i="8"/>
  <c r="E17" i="8"/>
  <c r="I16" i="8"/>
  <c r="H16" i="8"/>
  <c r="G16" i="8"/>
  <c r="F16" i="8"/>
  <c r="E33" i="8"/>
  <c r="E32" i="8"/>
  <c r="I31" i="8"/>
  <c r="H31" i="8"/>
  <c r="G31" i="8"/>
  <c r="F31" i="8"/>
  <c r="I62" i="8" l="1"/>
  <c r="G62" i="8"/>
  <c r="F62" i="8"/>
  <c r="E11" i="8"/>
  <c r="I61" i="8"/>
  <c r="H62" i="8"/>
  <c r="H61" i="8"/>
  <c r="F10" i="8"/>
  <c r="F61" i="8"/>
  <c r="E12" i="8"/>
  <c r="G10" i="8"/>
  <c r="I10" i="8"/>
  <c r="H10" i="8"/>
  <c r="G61" i="8"/>
  <c r="E40" i="8"/>
  <c r="E46" i="8"/>
  <c r="E16" i="8"/>
  <c r="E31" i="8"/>
  <c r="G245" i="8"/>
  <c r="G293" i="8"/>
  <c r="H293" i="8"/>
  <c r="I293" i="8"/>
  <c r="F293" i="8"/>
  <c r="G287" i="8"/>
  <c r="H287" i="8"/>
  <c r="F287" i="8"/>
  <c r="G272" i="8"/>
  <c r="H272" i="8"/>
  <c r="I272" i="8"/>
  <c r="F272" i="8"/>
  <c r="E62" i="8" l="1"/>
  <c r="E10" i="8"/>
  <c r="F269" i="8"/>
  <c r="G269" i="8"/>
  <c r="H269" i="8"/>
  <c r="E247" i="8"/>
  <c r="I246" i="8"/>
  <c r="H246" i="8"/>
  <c r="G246" i="8"/>
  <c r="F246" i="8"/>
  <c r="E249" i="8"/>
  <c r="I248" i="8"/>
  <c r="H248" i="8"/>
  <c r="G248" i="8"/>
  <c r="F248" i="8"/>
  <c r="E253" i="8"/>
  <c r="I252" i="8"/>
  <c r="H252" i="8"/>
  <c r="G252" i="8"/>
  <c r="F252" i="8"/>
  <c r="E246" i="8" l="1"/>
  <c r="E252" i="8"/>
  <c r="E248" i="8"/>
  <c r="G241" i="8"/>
  <c r="H241" i="8"/>
  <c r="F241" i="8"/>
  <c r="G207" i="8"/>
  <c r="H207" i="8"/>
  <c r="I207" i="8"/>
  <c r="G208" i="8"/>
  <c r="H208" i="8"/>
  <c r="I208" i="8"/>
  <c r="F208" i="8"/>
  <c r="F205" i="8" s="1"/>
  <c r="G210" i="8"/>
  <c r="H210" i="8"/>
  <c r="I210" i="8"/>
  <c r="G211" i="8"/>
  <c r="H211" i="8"/>
  <c r="H233" i="8" s="1"/>
  <c r="I211" i="8"/>
  <c r="I233" i="8" s="1"/>
  <c r="F211" i="8"/>
  <c r="E200" i="8"/>
  <c r="I199" i="8"/>
  <c r="H199" i="8"/>
  <c r="G199" i="8"/>
  <c r="F199" i="8"/>
  <c r="E198" i="8"/>
  <c r="F201" i="8"/>
  <c r="G193" i="8"/>
  <c r="H193" i="8"/>
  <c r="I193" i="8"/>
  <c r="F193" i="8"/>
  <c r="G191" i="8"/>
  <c r="H191" i="8"/>
  <c r="I191" i="8"/>
  <c r="F191" i="8"/>
  <c r="I169" i="8"/>
  <c r="I173" i="8" s="1"/>
  <c r="H169" i="8"/>
  <c r="H173" i="8" s="1"/>
  <c r="G169" i="8"/>
  <c r="G173" i="8" s="1"/>
  <c r="F169" i="8"/>
  <c r="F173" i="8" s="1"/>
  <c r="E211" i="8" l="1"/>
  <c r="E210" i="8"/>
  <c r="E207" i="8"/>
  <c r="E208" i="8"/>
  <c r="G233" i="8"/>
  <c r="E199" i="8"/>
  <c r="E197" i="8"/>
  <c r="E156" i="8" l="1"/>
  <c r="E155" i="8" s="1"/>
  <c r="F155" i="8"/>
  <c r="G155" i="8"/>
  <c r="H155" i="8"/>
  <c r="I155" i="8"/>
  <c r="G121" i="8"/>
  <c r="H121" i="8"/>
  <c r="I121" i="8"/>
  <c r="H93" i="8"/>
  <c r="G93" i="8"/>
  <c r="F94" i="8"/>
  <c r="F93" i="8" s="1"/>
  <c r="I93" i="8"/>
  <c r="E90" i="8"/>
  <c r="I89" i="8"/>
  <c r="H89" i="8"/>
  <c r="G89" i="8"/>
  <c r="F89" i="8"/>
  <c r="I96" i="8"/>
  <c r="I95" i="8" s="1"/>
  <c r="H96" i="8"/>
  <c r="G96" i="8"/>
  <c r="F96" i="8"/>
  <c r="F114" i="8" l="1"/>
  <c r="E89" i="8"/>
  <c r="E93" i="8"/>
  <c r="E9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294" i="8" l="1"/>
  <c r="H294" i="8"/>
  <c r="G294" i="8"/>
  <c r="F294" i="8"/>
  <c r="E291" i="8"/>
  <c r="I290" i="8"/>
  <c r="H290" i="8"/>
  <c r="G290" i="8"/>
  <c r="F290" i="8"/>
  <c r="I288" i="8"/>
  <c r="H288" i="8"/>
  <c r="G288" i="8"/>
  <c r="F288" i="8"/>
  <c r="E285" i="8"/>
  <c r="I284" i="8"/>
  <c r="H284" i="8"/>
  <c r="G284" i="8"/>
  <c r="F284" i="8"/>
  <c r="E283" i="8"/>
  <c r="I282" i="8"/>
  <c r="H282" i="8"/>
  <c r="G282" i="8"/>
  <c r="F282" i="8"/>
  <c r="E281" i="8"/>
  <c r="I280" i="8"/>
  <c r="H280" i="8"/>
  <c r="G280" i="8"/>
  <c r="F280" i="8"/>
  <c r="E279" i="8"/>
  <c r="I278" i="8"/>
  <c r="H278" i="8"/>
  <c r="G278" i="8"/>
  <c r="F278" i="8"/>
  <c r="E277" i="8"/>
  <c r="I276" i="8"/>
  <c r="H276" i="8"/>
  <c r="G276" i="8"/>
  <c r="F276" i="8"/>
  <c r="E275" i="8"/>
  <c r="I274" i="8"/>
  <c r="H274" i="8"/>
  <c r="G274" i="8"/>
  <c r="F274" i="8"/>
  <c r="E270" i="8"/>
  <c r="E267" i="8"/>
  <c r="I266" i="8"/>
  <c r="H266" i="8"/>
  <c r="G266" i="8"/>
  <c r="F266" i="8"/>
  <c r="E265" i="8"/>
  <c r="I264" i="8"/>
  <c r="H264" i="8"/>
  <c r="G264" i="8"/>
  <c r="F264" i="8"/>
  <c r="E263" i="8"/>
  <c r="I262" i="8"/>
  <c r="H262" i="8"/>
  <c r="G262" i="8"/>
  <c r="F262" i="8"/>
  <c r="I260" i="8"/>
  <c r="H260" i="8"/>
  <c r="G260" i="8"/>
  <c r="F260" i="8"/>
  <c r="E259" i="8"/>
  <c r="I258" i="8"/>
  <c r="H258" i="8"/>
  <c r="G258" i="8"/>
  <c r="F258" i="8"/>
  <c r="E257" i="8"/>
  <c r="I256" i="8"/>
  <c r="H256" i="8"/>
  <c r="G256" i="8"/>
  <c r="F256" i="8"/>
  <c r="E255" i="8"/>
  <c r="I254" i="8"/>
  <c r="H254" i="8"/>
  <c r="G254" i="8"/>
  <c r="F254" i="8"/>
  <c r="E251" i="8"/>
  <c r="I250" i="8"/>
  <c r="H250" i="8"/>
  <c r="G250" i="8"/>
  <c r="F250" i="8"/>
  <c r="I244" i="8"/>
  <c r="H244" i="8"/>
  <c r="G244" i="8"/>
  <c r="F244" i="8"/>
  <c r="I242" i="8"/>
  <c r="H242" i="8"/>
  <c r="G242" i="8"/>
  <c r="F242" i="8"/>
  <c r="E239" i="8"/>
  <c r="I238" i="8"/>
  <c r="H238" i="8"/>
  <c r="G238" i="8"/>
  <c r="F238" i="8"/>
  <c r="E236" i="8"/>
  <c r="I235" i="8"/>
  <c r="H235" i="8"/>
  <c r="G235" i="8"/>
  <c r="F235" i="8"/>
  <c r="E230" i="8"/>
  <c r="E229" i="8"/>
  <c r="G228" i="8"/>
  <c r="E214" i="8"/>
  <c r="E213" i="8"/>
  <c r="I212" i="8"/>
  <c r="H212" i="8"/>
  <c r="G212" i="8"/>
  <c r="F212" i="8"/>
  <c r="I205" i="8"/>
  <c r="H205" i="8"/>
  <c r="G205" i="8"/>
  <c r="I201" i="8"/>
  <c r="H201" i="8"/>
  <c r="G201" i="8"/>
  <c r="E196" i="8"/>
  <c r="I195" i="8"/>
  <c r="H195" i="8"/>
  <c r="G195" i="8"/>
  <c r="F195" i="8"/>
  <c r="E194" i="8"/>
  <c r="E193" i="8"/>
  <c r="E192" i="8"/>
  <c r="I181" i="8"/>
  <c r="H181" i="8"/>
  <c r="G181" i="8"/>
  <c r="F181" i="8"/>
  <c r="I180" i="8"/>
  <c r="H180" i="8"/>
  <c r="G180" i="8"/>
  <c r="F180" i="8"/>
  <c r="I179" i="8"/>
  <c r="H179" i="8"/>
  <c r="G179" i="8"/>
  <c r="F179" i="8"/>
  <c r="I178" i="8"/>
  <c r="H178" i="8"/>
  <c r="G178" i="8"/>
  <c r="F178" i="8"/>
  <c r="I177" i="8"/>
  <c r="H177" i="8"/>
  <c r="G177" i="8"/>
  <c r="F177" i="8"/>
  <c r="I176" i="8"/>
  <c r="H176" i="8"/>
  <c r="G176" i="8"/>
  <c r="F176" i="8"/>
  <c r="I174" i="8"/>
  <c r="I172" i="8" s="1"/>
  <c r="H174" i="8"/>
  <c r="G174" i="8"/>
  <c r="F174" i="8"/>
  <c r="E171" i="8"/>
  <c r="I170" i="8"/>
  <c r="H170" i="8"/>
  <c r="G170" i="8"/>
  <c r="F170" i="8"/>
  <c r="E169" i="8"/>
  <c r="I168" i="8"/>
  <c r="H168" i="8"/>
  <c r="G168" i="8"/>
  <c r="F168" i="8"/>
  <c r="E167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4" i="8"/>
  <c r="E159" i="8" s="1"/>
  <c r="E153" i="8"/>
  <c r="E158" i="8" s="1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E120" i="8"/>
  <c r="I119" i="8"/>
  <c r="H119" i="8"/>
  <c r="G119" i="8"/>
  <c r="F119" i="8"/>
  <c r="E118" i="8"/>
  <c r="I117" i="8"/>
  <c r="H117" i="8"/>
  <c r="G117" i="8"/>
  <c r="F117" i="8"/>
  <c r="E112" i="8"/>
  <c r="E111" i="8"/>
  <c r="I110" i="8"/>
  <c r="H110" i="8"/>
  <c r="G110" i="8"/>
  <c r="F110" i="8"/>
  <c r="E109" i="8"/>
  <c r="E108" i="8"/>
  <c r="I107" i="8"/>
  <c r="H107" i="8"/>
  <c r="G107" i="8"/>
  <c r="F107" i="8"/>
  <c r="I106" i="8"/>
  <c r="H106" i="8"/>
  <c r="G106" i="8"/>
  <c r="I105" i="8"/>
  <c r="H105" i="8"/>
  <c r="G105" i="8"/>
  <c r="F115" i="8"/>
  <c r="E100" i="8"/>
  <c r="I99" i="8"/>
  <c r="H99" i="8"/>
  <c r="G99" i="8"/>
  <c r="F99" i="8"/>
  <c r="E98" i="8"/>
  <c r="I97" i="8"/>
  <c r="H97" i="8"/>
  <c r="F97" i="8"/>
  <c r="E96" i="8"/>
  <c r="H95" i="8"/>
  <c r="G95" i="8"/>
  <c r="F95" i="8"/>
  <c r="E92" i="8"/>
  <c r="I91" i="8"/>
  <c r="H91" i="8"/>
  <c r="G91" i="8"/>
  <c r="F91" i="8"/>
  <c r="I87" i="8"/>
  <c r="H87" i="8"/>
  <c r="F87" i="8"/>
  <c r="E86" i="8"/>
  <c r="I85" i="8"/>
  <c r="H85" i="8"/>
  <c r="G85" i="8"/>
  <c r="F85" i="8"/>
  <c r="I82" i="8"/>
  <c r="H82" i="8"/>
  <c r="G82" i="8"/>
  <c r="F82" i="8"/>
  <c r="I81" i="8"/>
  <c r="H81" i="8"/>
  <c r="G81" i="8"/>
  <c r="F81" i="8"/>
  <c r="E80" i="8"/>
  <c r="I79" i="8"/>
  <c r="H79" i="8"/>
  <c r="G79" i="8"/>
  <c r="F79" i="8"/>
  <c r="E78" i="8"/>
  <c r="I77" i="8"/>
  <c r="H77" i="8"/>
  <c r="G77" i="8"/>
  <c r="F77" i="8"/>
  <c r="E76" i="8"/>
  <c r="I75" i="8"/>
  <c r="H75" i="8"/>
  <c r="G75" i="8"/>
  <c r="F75" i="8"/>
  <c r="E74" i="8"/>
  <c r="I73" i="8"/>
  <c r="H73" i="8"/>
  <c r="G73" i="8"/>
  <c r="F73" i="8"/>
  <c r="E72" i="8"/>
  <c r="I71" i="8"/>
  <c r="H71" i="8"/>
  <c r="G71" i="8"/>
  <c r="F71" i="8"/>
  <c r="E70" i="8"/>
  <c r="I69" i="8"/>
  <c r="H69" i="8"/>
  <c r="G69" i="8"/>
  <c r="F69" i="8"/>
  <c r="E68" i="8"/>
  <c r="I67" i="8"/>
  <c r="H67" i="8"/>
  <c r="G67" i="8"/>
  <c r="F67" i="8"/>
  <c r="E66" i="8"/>
  <c r="I65" i="8"/>
  <c r="H65" i="8"/>
  <c r="G65" i="8"/>
  <c r="F65" i="8"/>
  <c r="G188" i="8"/>
  <c r="G301" i="8" s="1"/>
  <c r="F188" i="8"/>
  <c r="F301" i="8" s="1"/>
  <c r="E59" i="8"/>
  <c r="E58" i="8"/>
  <c r="I57" i="8"/>
  <c r="H57" i="8"/>
  <c r="G57" i="8"/>
  <c r="F57" i="8"/>
  <c r="E56" i="8"/>
  <c r="E55" i="8"/>
  <c r="E54" i="8"/>
  <c r="I53" i="8"/>
  <c r="H53" i="8"/>
  <c r="G53" i="8"/>
  <c r="F53" i="8"/>
  <c r="E52" i="8"/>
  <c r="E51" i="8"/>
  <c r="I49" i="8"/>
  <c r="H49" i="8"/>
  <c r="G49" i="8"/>
  <c r="F49" i="8"/>
  <c r="E45" i="8"/>
  <c r="E44" i="8"/>
  <c r="I43" i="8"/>
  <c r="H43" i="8"/>
  <c r="G43" i="8"/>
  <c r="F43" i="8"/>
  <c r="E39" i="8"/>
  <c r="E38" i="8"/>
  <c r="I37" i="8"/>
  <c r="H37" i="8"/>
  <c r="G37" i="8"/>
  <c r="F37" i="8"/>
  <c r="E36" i="8"/>
  <c r="I34" i="8"/>
  <c r="H34" i="8"/>
  <c r="G34" i="8"/>
  <c r="F34" i="8"/>
  <c r="E30" i="8"/>
  <c r="E29" i="8"/>
  <c r="I28" i="8"/>
  <c r="H28" i="8"/>
  <c r="G28" i="8"/>
  <c r="F28" i="8"/>
  <c r="E27" i="8"/>
  <c r="E26" i="8"/>
  <c r="I25" i="8"/>
  <c r="H25" i="8"/>
  <c r="G25" i="8"/>
  <c r="F25" i="8"/>
  <c r="E24" i="8"/>
  <c r="E23" i="8"/>
  <c r="E22" i="8" s="1"/>
  <c r="E15" i="8"/>
  <c r="E14" i="8"/>
  <c r="I13" i="8"/>
  <c r="H13" i="8"/>
  <c r="G13" i="8"/>
  <c r="F13" i="8"/>
  <c r="E106" i="8" l="1"/>
  <c r="G114" i="8"/>
  <c r="E105" i="8"/>
  <c r="E288" i="8"/>
  <c r="I240" i="8"/>
  <c r="G240" i="8"/>
  <c r="F233" i="8"/>
  <c r="F297" i="8" s="1"/>
  <c r="E205" i="8"/>
  <c r="H240" i="8"/>
  <c r="E201" i="8"/>
  <c r="H104" i="8"/>
  <c r="G204" i="8"/>
  <c r="G232" i="8" s="1"/>
  <c r="I142" i="8"/>
  <c r="E28" i="8"/>
  <c r="E75" i="8"/>
  <c r="E71" i="8"/>
  <c r="E179" i="8"/>
  <c r="E13" i="8"/>
  <c r="E73" i="8"/>
  <c r="F204" i="8"/>
  <c r="F232" i="8" s="1"/>
  <c r="E69" i="8"/>
  <c r="E235" i="8"/>
  <c r="F240" i="8"/>
  <c r="E254" i="8"/>
  <c r="E264" i="8"/>
  <c r="G104" i="8"/>
  <c r="H60" i="8"/>
  <c r="E85" i="8"/>
  <c r="E228" i="8"/>
  <c r="E99" i="8"/>
  <c r="E174" i="8"/>
  <c r="E178" i="8"/>
  <c r="E181" i="8"/>
  <c r="E65" i="8"/>
  <c r="E119" i="8"/>
  <c r="E166" i="8"/>
  <c r="E195" i="8"/>
  <c r="E133" i="8"/>
  <c r="E144" i="8"/>
  <c r="E157" i="8"/>
  <c r="E177" i="8"/>
  <c r="E250" i="8"/>
  <c r="E143" i="8"/>
  <c r="E57" i="8"/>
  <c r="F104" i="8"/>
  <c r="E152" i="8"/>
  <c r="E180" i="8"/>
  <c r="H204" i="8"/>
  <c r="H232" i="8" s="1"/>
  <c r="E97" i="8"/>
  <c r="E117" i="8"/>
  <c r="H142" i="8"/>
  <c r="G172" i="8"/>
  <c r="G142" i="8"/>
  <c r="F157" i="8"/>
  <c r="I209" i="8"/>
  <c r="E25" i="8"/>
  <c r="E37" i="8"/>
  <c r="E110" i="8"/>
  <c r="E170" i="8"/>
  <c r="E266" i="8"/>
  <c r="E284" i="8"/>
  <c r="E290" i="8"/>
  <c r="E81" i="8"/>
  <c r="E107" i="8"/>
  <c r="F142" i="8"/>
  <c r="H157" i="8"/>
  <c r="H172" i="8"/>
  <c r="G206" i="8"/>
  <c r="E258" i="8"/>
  <c r="E282" i="8"/>
  <c r="E43" i="8"/>
  <c r="I157" i="8"/>
  <c r="E176" i="8"/>
  <c r="F209" i="8"/>
  <c r="E95" i="8"/>
  <c r="G60" i="8"/>
  <c r="E168" i="8"/>
  <c r="F172" i="8"/>
  <c r="E256" i="8"/>
  <c r="E280" i="8"/>
  <c r="F60" i="8"/>
  <c r="E276" i="8"/>
  <c r="H188" i="8"/>
  <c r="H301" i="8" s="1"/>
  <c r="F206" i="8"/>
  <c r="E262" i="8"/>
  <c r="I104" i="8"/>
  <c r="G157" i="8"/>
  <c r="E274" i="8"/>
  <c r="H297" i="8"/>
  <c r="F113" i="8"/>
  <c r="E88" i="8"/>
  <c r="E87" i="8"/>
  <c r="E53" i="8"/>
  <c r="E63" i="8"/>
  <c r="E79" i="8"/>
  <c r="F101" i="8"/>
  <c r="E35" i="8"/>
  <c r="E34" i="8" s="1"/>
  <c r="I60" i="8"/>
  <c r="I188" i="8"/>
  <c r="I301" i="8" s="1"/>
  <c r="E77" i="8"/>
  <c r="E173" i="8"/>
  <c r="F187" i="8"/>
  <c r="I204" i="8"/>
  <c r="I232" i="8" s="1"/>
  <c r="I296" i="8" s="1"/>
  <c r="I206" i="8"/>
  <c r="F268" i="8"/>
  <c r="E67" i="8"/>
  <c r="E82" i="8"/>
  <c r="E91" i="8"/>
  <c r="G297" i="8"/>
  <c r="G209" i="8"/>
  <c r="E294" i="8"/>
  <c r="E50" i="8"/>
  <c r="E49" i="8" s="1"/>
  <c r="E191" i="8"/>
  <c r="E242" i="8"/>
  <c r="H209" i="8"/>
  <c r="E261" i="8"/>
  <c r="E260" i="8"/>
  <c r="E278" i="8"/>
  <c r="I297" i="8"/>
  <c r="E202" i="8"/>
  <c r="E238" i="8"/>
  <c r="E241" i="8"/>
  <c r="F286" i="8"/>
  <c r="H206" i="8"/>
  <c r="E212" i="8"/>
  <c r="E244" i="8"/>
  <c r="E237" i="8"/>
  <c r="L329" i="6"/>
  <c r="L265" i="6"/>
  <c r="L264" i="6"/>
  <c r="L261" i="6" s="1"/>
  <c r="L332" i="6"/>
  <c r="L323" i="6"/>
  <c r="E104" i="8" l="1"/>
  <c r="E273" i="8"/>
  <c r="E240" i="8"/>
  <c r="G203" i="8"/>
  <c r="G231" i="8"/>
  <c r="I203" i="8"/>
  <c r="F203" i="8"/>
  <c r="H203" i="8"/>
  <c r="E172" i="8"/>
  <c r="F300" i="8"/>
  <c r="E204" i="8"/>
  <c r="E142" i="8"/>
  <c r="L262" i="6"/>
  <c r="E209" i="8"/>
  <c r="G101" i="8"/>
  <c r="H102" i="8"/>
  <c r="H114" i="8" s="1"/>
  <c r="E60" i="8"/>
  <c r="G286" i="8"/>
  <c r="E61" i="8"/>
  <c r="E233" i="8"/>
  <c r="G115" i="8"/>
  <c r="E301" i="8"/>
  <c r="E188" i="8"/>
  <c r="E245" i="8"/>
  <c r="E269" i="8" s="1"/>
  <c r="F124" i="8"/>
  <c r="E206" i="8"/>
  <c r="E272" i="8"/>
  <c r="E232" i="8" l="1"/>
  <c r="F231" i="8"/>
  <c r="E203" i="8"/>
  <c r="G113" i="8"/>
  <c r="H115" i="8"/>
  <c r="H187" i="8" s="1"/>
  <c r="H300" i="8" s="1"/>
  <c r="I115" i="8"/>
  <c r="I187" i="8" s="1"/>
  <c r="I300" i="8" s="1"/>
  <c r="E103" i="8"/>
  <c r="F123" i="8"/>
  <c r="F186" i="8"/>
  <c r="F185" i="8" s="1"/>
  <c r="G124" i="8"/>
  <c r="F296" i="8"/>
  <c r="F292" i="8"/>
  <c r="H231" i="8"/>
  <c r="H286" i="8"/>
  <c r="I286" i="8"/>
  <c r="E297" i="8"/>
  <c r="G187" i="8"/>
  <c r="H101" i="8"/>
  <c r="I102" i="8"/>
  <c r="I114" i="8" s="1"/>
  <c r="L96" i="6"/>
  <c r="L93" i="6"/>
  <c r="E286" i="8" l="1"/>
  <c r="I231" i="8"/>
  <c r="E231" i="8" s="1"/>
  <c r="H113" i="8"/>
  <c r="I268" i="8"/>
  <c r="E187" i="8"/>
  <c r="G300" i="8"/>
  <c r="E300" i="8" s="1"/>
  <c r="G123" i="8"/>
  <c r="G186" i="8"/>
  <c r="G185" i="8" s="1"/>
  <c r="G296" i="8"/>
  <c r="G292" i="8"/>
  <c r="I113" i="8"/>
  <c r="I101" i="8"/>
  <c r="E101" i="8" s="1"/>
  <c r="E102" i="8"/>
  <c r="E115" i="8"/>
  <c r="E287" i="8"/>
  <c r="H268" i="8"/>
  <c r="H124" i="8"/>
  <c r="G268" i="8"/>
  <c r="E293" i="8"/>
  <c r="F299" i="8"/>
  <c r="F298" i="8" s="1"/>
  <c r="F295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E113" i="8" l="1"/>
  <c r="H296" i="8"/>
  <c r="E296" i="8" s="1"/>
  <c r="H292" i="8"/>
  <c r="E268" i="8"/>
  <c r="G299" i="8"/>
  <c r="G298" i="8" s="1"/>
  <c r="G295" i="8"/>
  <c r="H123" i="8"/>
  <c r="H186" i="8"/>
  <c r="I124" i="8"/>
  <c r="E124" i="8" s="1"/>
  <c r="E114" i="8"/>
  <c r="I292" i="8"/>
  <c r="L102" i="6"/>
  <c r="E95" i="6"/>
  <c r="K262" i="6"/>
  <c r="E89" i="6"/>
  <c r="E86" i="6"/>
  <c r="L92" i="6"/>
  <c r="E92" i="6" s="1"/>
  <c r="E292" i="8" l="1"/>
  <c r="H299" i="8"/>
  <c r="H295" i="8"/>
  <c r="I295" i="8"/>
  <c r="I123" i="8"/>
  <c r="E123" i="8" s="1"/>
  <c r="I186" i="8"/>
  <c r="I185" i="8" s="1"/>
  <c r="H185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295" i="8" l="1"/>
  <c r="E185" i="8"/>
  <c r="H298" i="8"/>
  <c r="E186" i="8"/>
  <c r="I299" i="8"/>
  <c r="I298" i="8" s="1"/>
  <c r="E156" i="6"/>
  <c r="L254" i="6"/>
  <c r="K254" i="6"/>
  <c r="K128" i="6"/>
  <c r="K142" i="6"/>
  <c r="E299" i="8" l="1"/>
  <c r="E298" i="8"/>
  <c r="K198" i="6"/>
  <c r="L417" i="6" l="1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05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04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03" i="8" s="1"/>
  <c r="E302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перераспределено на пр. Дост.среда491,4</t>
        </r>
      </text>
    </comment>
    <comment ref="F4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902</t>
        </r>
      </text>
    </comment>
    <comment ref="F5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902
</t>
        </r>
      </text>
    </comment>
    <comment ref="F57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902
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<sst xmlns="http://schemas.openxmlformats.org/spreadsheetml/2006/main" count="2546" uniqueCount="577">
  <si>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</si>
  <si>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</si>
  <si>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</si>
  <si>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</si>
  <si>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</si>
  <si>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</si>
  <si>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</si>
  <si>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</si>
  <si>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</si>
  <si>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</si>
  <si>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</si>
  <si>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</si>
  <si>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</si>
  <si>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</si>
  <si>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</si>
  <si>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</si>
  <si>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</si>
  <si>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</si>
  <si>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</si>
  <si>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</si>
  <si>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</si>
  <si>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</si>
  <si>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</si>
  <si>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</si>
  <si>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</si>
  <si>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</si>
  <si>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</si>
  <si>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</si>
  <si>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</si>
  <si>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</si>
  <si>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</si>
  <si>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</si>
  <si>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</si>
  <si>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</si>
  <si>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</si>
  <si>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</si>
  <si>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</si>
  <si>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</si>
  <si>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</si>
  <si>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</si>
  <si>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</si>
  <si>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</si>
  <si>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</si>
  <si>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</si>
  <si>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</si>
  <si>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</si>
  <si>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</si>
  <si>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</si>
  <si>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</si>
  <si>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</si>
  <si>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</si>
  <si>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</si>
  <si>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</si>
  <si>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</si>
  <si>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</si>
  <si>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</si>
  <si>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</si>
  <si>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</si>
  <si>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</si>
  <si>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</si>
  <si>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</si>
  <si>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</si>
  <si>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</si>
  <si>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</si>
  <si>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</si>
  <si>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</si>
  <si>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</si>
  <si>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</si>
  <si>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</si>
  <si>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</si>
  <si>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</si>
  <si>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</si>
  <si>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</si>
  <si>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</si>
  <si>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</si>
  <si>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</si>
  <si>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</si>
  <si>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</si>
  <si>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</si>
  <si>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</si>
  <si>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</si>
  <si>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</si>
  <si>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</si>
  <si>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</si>
  <si>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</si>
  <si>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</si>
  <si>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</si>
  <si>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</si>
  <si>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</si>
  <si>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</si>
  <si>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</si>
  <si>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</si>
  <si>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</si>
  <si>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</si>
  <si>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</si>
  <si>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</si>
  <si>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</si>
  <si>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</si>
  <si>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</si>
  <si>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</si>
  <si>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</si>
  <si>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</si>
  <si>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</si>
  <si>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</si>
  <si>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</si>
  <si>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</si>
  <si>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</si>
  <si>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</si>
  <si>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</si>
  <si>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</si>
  <si>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</si>
  <si>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</si>
  <si>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</si>
  <si>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</si>
  <si>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</si>
  <si>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</si>
  <si>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</si>
  <si>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</si>
  <si>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</si>
  <si>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</si>
  <si>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</si>
  <si>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</si>
  <si>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</si>
  <si>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</si>
  <si>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</si>
  <si>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</si>
  <si>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</si>
  <si>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</si>
  <si>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</si>
  <si>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</si>
  <si>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</si>
  <si>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</si>
  <si>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</si>
  <si>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</si>
  <si>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</si>
  <si>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</si>
  <si>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</si>
  <si>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</si>
  <si>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</si>
  <si>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</si>
  <si>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</si>
  <si>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</si>
  <si>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</si>
  <si>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</si>
  <si>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</si>
  <si>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</si>
  <si>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</si>
  <si>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</si>
  <si>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</si>
  <si>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</si>
  <si>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</si>
  <si>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</si>
  <si>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</si>
  <si>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</si>
  <si>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</si>
  <si>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</si>
  <si>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</si>
  <si>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</si>
  <si>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</si>
  <si>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</si>
  <si>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</si>
  <si>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</si>
  <si>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</si>
  <si>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</si>
  <si>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</si>
  <si>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</si>
  <si>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</si>
  <si>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</si>
  <si>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</si>
  <si>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</si>
  <si>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</si>
  <si>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</si>
  <si>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</si>
  <si>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</si>
  <si>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</si>
  <si>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</si>
  <si>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</si>
  <si>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</si>
  <si>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</si>
  <si>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</si>
  <si>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</si>
  <si>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</si>
  <si>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</si>
  <si>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</si>
  <si>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</si>
  <si>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</si>
  <si>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</si>
  <si>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</si>
  <si>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</si>
  <si>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</si>
  <si>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</si>
  <si>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</si>
  <si>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</si>
  <si>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</si>
  <si>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</si>
  <si>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</si>
  <si>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</si>
  <si>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</si>
  <si>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</si>
  <si>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</si>
  <si>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</si>
  <si>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</si>
  <si>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</si>
  <si>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</si>
  <si>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</si>
  <si>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</si>
  <si>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</si>
  <si>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</si>
  <si>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</si>
  <si>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</si>
  <si>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</si>
  <si>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</si>
  <si>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</si>
  <si>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</si>
  <si>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</si>
  <si>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</si>
  <si>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</si>
  <si>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</si>
  <si>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</si>
  <si>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</si>
  <si>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</si>
  <si>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</si>
  <si>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</si>
  <si>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</si>
  <si>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</si>
  <si>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</si>
  <si>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</si>
  <si>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</si>
  <si>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</si>
  <si>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</si>
  <si>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</si>
  <si>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</si>
  <si>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</si>
  <si>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</si>
  <si>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</si>
  <si>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</si>
  <si>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</si>
  <si>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</si>
  <si>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</si>
  <si>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</si>
  <si>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</si>
  <si>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</si>
  <si>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</si>
  <si>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</si>
  <si>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</si>
  <si>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</si>
  <si>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</si>
  <si>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</si>
  <si>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</si>
  <si>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</si>
  <si>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</si>
  <si>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</si>
  <si>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</si>
  <si>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</si>
  <si>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</si>
  <si>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</si>
  <si>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</si>
  <si>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</si>
  <si>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</si>
  <si>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</si>
  <si>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</si>
  <si>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</si>
  <si>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</si>
  <si>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</si>
  <si>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</si>
  <si>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</si>
  <si>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</si>
  <si>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</si>
  <si>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</si>
  <si>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</si>
  <si>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</si>
  <si>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</si>
  <si>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</si>
  <si>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</si>
  <si>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</si>
  <si>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</si>
  <si>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</si>
  <si>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</si>
  <si>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</si>
  <si>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</si>
  <si>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</si>
  <si>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</si>
  <si>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</si>
  <si>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</si>
  <si>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</si>
  <si>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</si>
  <si>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</si>
  <si>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</si>
  <si>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</si>
  <si>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</si>
  <si>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</si>
  <si>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</si>
  <si>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</si>
  <si>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</si>
  <si>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</si>
  <si>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</si>
  <si>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</si>
  <si>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</si>
  <si>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</si>
  <si>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</si>
  <si>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</si>
  <si>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</si>
  <si>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</si>
  <si>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</si>
  <si>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</si>
  <si>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</si>
  <si>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</si>
  <si>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</si>
  <si>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</si>
  <si>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</si>
  <si>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</si>
  <si>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</si>
  <si>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</si>
  <si>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</si>
  <si>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</si>
  <si>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</si>
  <si>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</si>
  <si>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</si>
  <si>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</si>
  <si>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</si>
  <si>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</si>
  <si>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</si>
  <si>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</si>
  <si>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</si>
  <si>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</si>
  <si>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</si>
  <si>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</si>
  <si>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</si>
  <si>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</si>
  <si>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</si>
  <si>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</si>
  <si>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</si>
  <si>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</si>
  <si>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</si>
  <si>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</si>
  <si>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</si>
  <si>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</si>
  <si>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</si>
  <si>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</si>
  <si>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</si>
  <si>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</si>
  <si>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</si>
  <si>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</si>
  <si>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</si>
  <si>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</si>
  <si>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</si>
  <si>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</si>
  <si>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</si>
  <si>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</si>
  <si>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</si>
  <si>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</si>
  <si>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</si>
  <si>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</si>
  <si>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</si>
  <si>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</si>
  <si>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</si>
  <si>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</si>
  <si>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</si>
  <si>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</si>
  <si>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</si>
  <si>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</si>
  <si>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</si>
  <si>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</si>
  <si>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</si>
  <si>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</si>
  <si>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</si>
  <si>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</si>
  <si>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</si>
  <si>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</si>
  <si>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</si>
  <si>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</si>
  <si>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</si>
  <si>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</si>
  <si>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</si>
  <si>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</si>
  <si>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</si>
  <si>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</si>
  <si>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</si>
  <si>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</si>
  <si>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</si>
  <si>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</si>
  <si>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</si>
  <si>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</si>
  <si>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</si>
  <si>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</si>
  <si>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</si>
  <si>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</si>
  <si>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</si>
  <si>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</si>
  <si>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</si>
  <si>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</si>
  <si>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</si>
  <si>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</si>
  <si>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</si>
  <si>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</si>
  <si>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</si>
  <si>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</si>
  <si>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</si>
  <si>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</si>
  <si>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</si>
  <si>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</si>
  <si>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</si>
  <si>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</si>
  <si>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</si>
  <si>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</si>
  <si>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</si>
  <si>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</si>
  <si>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</si>
  <si>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</si>
  <si>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</si>
  <si>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</si>
  <si>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</si>
  <si>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</si>
  <si>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</si>
  <si>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</si>
  <si>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</si>
  <si>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</si>
  <si>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</si>
  <si>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</si>
  <si>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</si>
  <si>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</si>
  <si>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</si>
  <si>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</si>
  <si>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</si>
  <si>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</si>
  <si>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</si>
  <si>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</si>
  <si>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</si>
  <si>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</si>
  <si>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</si>
  <si>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</si>
  <si>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</si>
  <si>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</si>
  <si>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</si>
  <si>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</si>
  <si>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</si>
  <si>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</si>
  <si>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</si>
  <si>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</si>
  <si>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</si>
  <si>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</si>
  <si>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</si>
  <si>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</si>
  <si>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</si>
  <si>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</si>
  <si>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</si>
  <si>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</si>
  <si>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</si>
  <si>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</si>
  <si>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</si>
  <si>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</si>
  <si>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</si>
  <si>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</si>
  <si>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</si>
  <si>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</si>
  <si>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</si>
  <si>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</si>
  <si>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</si>
  <si>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</si>
  <si>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</si>
  <si>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</si>
  <si>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</si>
  <si>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</si>
  <si>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</si>
  <si>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</si>
  <si>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</si>
  <si>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</si>
  <si>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</si>
  <si>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</si>
  <si>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</si>
  <si>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</si>
  <si>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</si>
  <si>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</si>
  <si>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</si>
  <si>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</si>
  <si>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</si>
  <si>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</si>
  <si>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</si>
  <si>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</si>
  <si>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</si>
  <si>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</si>
  <si>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</si>
  <si>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</si>
  <si>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</si>
  <si>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</si>
  <si>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</si>
  <si>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</si>
  <si>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</si>
  <si>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</si>
  <si>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</si>
  <si>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</si>
  <si>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</si>
  <si>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</si>
  <si>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районных и участие в региональных спортивных соревнованиях "Спорт против подворотни", "Мини-футбол в школу", "Президентских состязаний", "Президентские спортивные игры"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</si>
  <si>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</si>
  <si>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</si>
  <si>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Сертификация лыжной базы и плавательного бассейна МБУ "СШ" пгт. Ноглики</t>
  </si>
  <si>
    <t>Обустройство пропускного режима стадиона МБУ "СШ" пгт. Ноглики</t>
  </si>
  <si>
    <t>Выпуск буклетов, афиш, дипломов, грамот. Изготовление атрибутики с символикой МО "Городской округ Ногликский"</t>
  </si>
  <si>
    <t>Приобретение единой формы для организаторов, участников районных и областных мероприятий</t>
  </si>
  <si>
    <t xml:space="preserve">Обустройство школьного сквера имени Героя Советского Союза Г.П. Петрова </t>
  </si>
  <si>
    <t>Создвние школьного пресс-центра при МБОУ СОШ № 2 пгт. Ноглики</t>
  </si>
  <si>
    <t>Департамент социальной политики, МБОУ СОШ № 2</t>
  </si>
  <si>
    <t>Оснащение актового зала МБОУ Гимназия пгт. Ноглики современным оборудование (в рамках проекта "Актовый зал - центр общественной жизни Гимназии")</t>
  </si>
  <si>
    <t>Департамент социальной политики, МБОУ Гимназия</t>
  </si>
  <si>
    <t>Обустройство покрытия хоккейного корта на территории МБОУ СОШ с. Вал (В рамках проекта "В движении изнь")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</si>
  <si>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</si>
  <si>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</si>
  <si>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Проведение ежегодной операции "Безопасный двор"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</si>
  <si>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</si>
  <si>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</si>
  <si>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МБУ  "СШ" пгт. Ноглики</t>
  </si>
  <si>
    <t>Стадион пгт. Ноглики</t>
  </si>
  <si>
    <t>Капитальный и текущий ремонт стадиона пгт. Ноглики</t>
  </si>
  <si>
    <t>МАУ СК «Арена»</t>
  </si>
  <si>
    <t>Департамент социальной политики, СК "Арена"</t>
  </si>
  <si>
    <t>Капитальный и текущий ремонт МАУ СК "Арена"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</si>
  <si>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</si>
  <si>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</si>
  <si>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</si>
  <si>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</si>
  <si>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</si>
  <si>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>Администрация, ОСиА, Департамент социальной политики / МБУ "СШ" пгт. Ноглики</t>
  </si>
  <si>
    <t xml:space="preserve">Осуществление технического и авторского надзора за объектами капитального строительства </t>
  </si>
  <si>
    <t>Администрация, ОСиА, СК "Арена"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</si>
  <si>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</si>
  <si>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 xml:space="preserve">  ПРИЛОЖЕНИЕ 2
к постановлению администрации
муниципального образования 
"Городской округ Ногликский" 
от                 года  № 
"Приложение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</si>
  <si>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</si>
  <si>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</si>
  <si>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</si>
  <si>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</si>
  <si>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</si>
  <si>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</si>
  <si>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</si>
  <si>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</si>
  <si>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</si>
  <si>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</si>
  <si>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</si>
  <si>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</si>
  <si>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Департамент социальной политики, МБУ "СШ" пгт. Ноглики пгт. Ноглики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</si>
  <si>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</si>
  <si>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</si>
  <si>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</si>
  <si>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</si>
  <si>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</si>
  <si>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</si>
  <si>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</si>
  <si>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>Поддержка развития Ресурсного центра по развитию добровольчества (волонтерства) в МО "Городской округ Ногликский", ежегодная церемония чествования лучших добровольцев (волонтеров)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</si>
  <si>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</si>
  <si>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условий для организации отдыха населения, патреатического воспитания через арт объекты и объекты искусства.</t>
  </si>
  <si>
    <t>Создание школьного пресс-центра при МБОУ СОШ № 2 пгт. Ноглики</t>
  </si>
  <si>
    <t>Обустройство покрытия хоккейного корта на территории МБОУ СОШ с. Вал (В рамках проекта "В движении жизнь")"Школьный двор моей мечты"</t>
  </si>
  <si>
    <t>ИТОГО  2015-2025гг:</t>
  </si>
  <si>
    <t>Организация и участие в  районных и  межрайонных, областных и всероссийских мероприятиях. Организация и проведение акций.</t>
  </si>
  <si>
    <t>Организация и участие в районных, межрайонных, областных и всероссийских мероприятиях, организация и проведение акций.</t>
  </si>
  <si>
    <t>Организация посещения СК «Арена» и МБУ "СШ" пгт. Ноглики детьми из семей находящихся в трудной жизненной ситуации</t>
  </si>
  <si>
    <t>Организация физкультурно-спортивной работы по месту жительства граждан  муниципального образования</t>
  </si>
  <si>
    <t>1.7.1.</t>
  </si>
  <si>
    <t>1.7.2.</t>
  </si>
  <si>
    <t>1.7.3.</t>
  </si>
  <si>
    <t>1.7.4.</t>
  </si>
  <si>
    <t>1.7.5.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</si>
  <si>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физической культуры, спорта и молодежной политики в муниципальном образовании "Городской округ Ногликский"</t>
  </si>
  <si>
    <t>МАУ СК "Арена"</t>
  </si>
  <si>
    <t>2. Обеспечение спортивным инвентарем и оборудованием МБУ "СШ" пгт. Ноглики</t>
  </si>
  <si>
    <t>Организация и проведение региональных спортивно-массовых мероприятий на территории МО "Городской округ Ногликский"</t>
  </si>
  <si>
    <t>Проведение семинаров "Трудовое законодательство для молодежи", организация ярмарки образовательных услуг</t>
  </si>
  <si>
    <t>"Крытый корт в пгт. Ноглики" (в том числе инженерные изыскания, разработка проектной и рабочей документации,технические условия, строительство объекта)</t>
  </si>
  <si>
    <t>Организаяция и проведение районных, региональных, областных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</si>
  <si>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Организация физкультурно-спортивной работы по месту жительства граждан муниципального образования</t>
  </si>
  <si>
    <t>Районный конкурс Лента времени</t>
  </si>
  <si>
    <t>3.2.3. Ежегодное проведение спортивных мероприятий в рамках акции "Полиция и дети" с подростками группы риска</t>
  </si>
  <si>
    <t>3.2.2. Проведение ежегодной операции "Безопасный двор"</t>
  </si>
  <si>
    <t>3.2.8. Организация посещения СК "Арена" и МБУ "СШ" пгт. Ноглики детьми из семей находящихся в трудной жизненной ситуации</t>
  </si>
  <si>
    <t>3.2.9. Проведение мероприятий в рамках проекта "Спорт против подворотни"</t>
  </si>
  <si>
    <t>3.2.10. Участие в областном молодежном проекте "Спорт против подворотни"</t>
  </si>
  <si>
    <t>ПРИЛОЖЕНИЕ 1
к постановлению администрации
муниципального образования 
"Городской округ Ногликский" 
от 28 апреля 2023 года № 274   
"Приложение 2 часть 2
к муниципальной программе
"Развитие физической культуры, спорта и молодежной политики в муниципальном образовании 
"Городской округ Ногликский", 
утвержденной постановлением администрации 
муниципального образования 
"Городской округ Ногликский"
от 26.06.2015 №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</si>
</sst>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78" t="s">
        <v>525</v>
      </c>
      <c r="G1" s="78"/>
      <c r="H1" s="78"/>
      <c r="I1" s="78"/>
      <c r="J1" s="78"/>
      <c r="K1" s="78"/>
      <c r="L1" s="78"/>
    </row>
    <row r="2" spans="1:12" ht="34.5" customHeight="1" x14ac:dyDescent="0.25"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</row>
    <row r="3" spans="1:12" ht="20.25" customHeight="1" x14ac:dyDescent="0.25"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</row>
    <row r="4" spans="1:12" ht="150.75" customHeight="1" x14ac:dyDescent="0.25">
      <c r="B4" s="10"/>
      <c r="C4" s="10"/>
      <c r="D4" s="10"/>
      <c r="E4" s="10"/>
      <c r="F4" s="78"/>
      <c r="G4" s="78"/>
      <c r="H4" s="78"/>
      <c r="I4" s="78"/>
      <c r="J4" s="78"/>
      <c r="K4" s="78"/>
      <c r="L4" s="78"/>
    </row>
    <row r="5" spans="1:12" ht="48" customHeight="1" x14ac:dyDescent="0.25">
      <c r="A5" s="45" t="s">
        <v>483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27.75" customHeight="1" x14ac:dyDescent="0.25">
      <c r="A6" s="67" t="s">
        <v>350</v>
      </c>
      <c r="B6" s="67" t="s">
        <v>12</v>
      </c>
      <c r="C6" s="67" t="s">
        <v>13</v>
      </c>
      <c r="D6" s="67" t="s">
        <v>14</v>
      </c>
      <c r="E6" s="67"/>
      <c r="F6" s="67"/>
      <c r="G6" s="67"/>
      <c r="H6" s="67"/>
      <c r="I6" s="67"/>
      <c r="J6" s="67"/>
      <c r="K6" s="67"/>
      <c r="L6" s="67"/>
    </row>
    <row r="7" spans="1:12" ht="47.25" x14ac:dyDescent="0.25">
      <c r="A7" s="67"/>
      <c r="B7" s="67"/>
      <c r="C7" s="67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68" t="s">
        <v>482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2" ht="17.100000000000001" customHeight="1" x14ac:dyDescent="0.25">
      <c r="A9" s="68" t="s">
        <v>20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17.100000000000001" customHeight="1" x14ac:dyDescent="0.25">
      <c r="A10" s="46" t="s">
        <v>351</v>
      </c>
      <c r="B10" s="47" t="s">
        <v>471</v>
      </c>
      <c r="C10" s="48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46"/>
      <c r="B11" s="47"/>
      <c r="C11" s="48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46"/>
      <c r="B12" s="47"/>
      <c r="C12" s="48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46" t="s">
        <v>352</v>
      </c>
      <c r="B13" s="47" t="s">
        <v>457</v>
      </c>
      <c r="C13" s="48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46"/>
      <c r="B14" s="47"/>
      <c r="C14" s="48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46"/>
      <c r="B15" s="47"/>
      <c r="C15" s="48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46" t="s">
        <v>353</v>
      </c>
      <c r="B16" s="47" t="s">
        <v>458</v>
      </c>
      <c r="C16" s="48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46"/>
      <c r="B17" s="47"/>
      <c r="C17" s="48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46"/>
      <c r="B18" s="47"/>
      <c r="C18" s="48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46" t="s">
        <v>22</v>
      </c>
      <c r="B19" s="47" t="s">
        <v>459</v>
      </c>
      <c r="C19" s="48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46"/>
      <c r="B20" s="47"/>
      <c r="C20" s="48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46"/>
      <c r="B21" s="47"/>
      <c r="C21" s="48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46" t="s">
        <v>24</v>
      </c>
      <c r="B22" s="47" t="s">
        <v>25</v>
      </c>
      <c r="C22" s="48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46"/>
      <c r="B23" s="47"/>
      <c r="C23" s="48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46"/>
      <c r="B24" s="47"/>
      <c r="C24" s="48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46" t="s">
        <v>26</v>
      </c>
      <c r="B25" s="47" t="s">
        <v>485</v>
      </c>
      <c r="C25" s="48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46"/>
      <c r="B26" s="47"/>
      <c r="C26" s="48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46"/>
      <c r="B27" s="47"/>
      <c r="C27" s="48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46" t="s">
        <v>27</v>
      </c>
      <c r="B28" s="47" t="s">
        <v>28</v>
      </c>
      <c r="C28" s="48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46"/>
      <c r="B29" s="47"/>
      <c r="C29" s="48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46"/>
      <c r="B30" s="47"/>
      <c r="C30" s="48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46" t="s">
        <v>354</v>
      </c>
      <c r="B31" s="47" t="s">
        <v>210</v>
      </c>
      <c r="C31" s="48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46"/>
      <c r="B32" s="47"/>
      <c r="C32" s="48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46"/>
      <c r="B33" s="47"/>
      <c r="C33" s="48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46" t="s">
        <v>31</v>
      </c>
      <c r="B34" s="47" t="s">
        <v>33</v>
      </c>
      <c r="C34" s="48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46"/>
      <c r="B35" s="47"/>
      <c r="C35" s="48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46"/>
      <c r="B36" s="47"/>
      <c r="C36" s="48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46" t="s">
        <v>32</v>
      </c>
      <c r="B37" s="47" t="s">
        <v>37</v>
      </c>
      <c r="C37" s="48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46"/>
      <c r="B38" s="47"/>
      <c r="C38" s="48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46"/>
      <c r="B39" s="47"/>
      <c r="C39" s="48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46" t="s">
        <v>35</v>
      </c>
      <c r="B40" s="47" t="s">
        <v>486</v>
      </c>
      <c r="C40" s="48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46"/>
      <c r="B41" s="47"/>
      <c r="C41" s="48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46"/>
      <c r="B42" s="47"/>
      <c r="C42" s="48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46"/>
      <c r="B43" s="47"/>
      <c r="C43" s="48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46" t="s">
        <v>36</v>
      </c>
      <c r="B44" s="47" t="s">
        <v>474</v>
      </c>
      <c r="C44" s="48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46"/>
      <c r="B45" s="47"/>
      <c r="C45" s="48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46"/>
      <c r="B46" s="47"/>
      <c r="C46" s="48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46" t="s">
        <v>38</v>
      </c>
      <c r="B47" s="47" t="s">
        <v>42</v>
      </c>
      <c r="C47" s="48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46"/>
      <c r="B48" s="47"/>
      <c r="C48" s="48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46"/>
      <c r="B49" s="47"/>
      <c r="C49" s="48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46" t="s">
        <v>40</v>
      </c>
      <c r="B50" s="47" t="s">
        <v>332</v>
      </c>
      <c r="C50" s="48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46"/>
      <c r="B51" s="47"/>
      <c r="C51" s="48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46"/>
      <c r="B52" s="47"/>
      <c r="C52" s="48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46" t="s">
        <v>41</v>
      </c>
      <c r="B53" s="47" t="s">
        <v>461</v>
      </c>
      <c r="C53" s="48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46"/>
      <c r="B54" s="47"/>
      <c r="C54" s="48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46"/>
      <c r="B55" s="47"/>
      <c r="C55" s="48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46" t="s">
        <v>43</v>
      </c>
      <c r="B56" s="47" t="s">
        <v>462</v>
      </c>
      <c r="C56" s="48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46"/>
      <c r="B57" s="47"/>
      <c r="C57" s="48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46"/>
      <c r="B58" s="47"/>
      <c r="C58" s="48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36" t="s">
        <v>44</v>
      </c>
      <c r="B59" s="39" t="s">
        <v>206</v>
      </c>
      <c r="C59" s="42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37"/>
      <c r="B60" s="40"/>
      <c r="C60" s="43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37"/>
      <c r="B61" s="40"/>
      <c r="C61" s="43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38"/>
      <c r="B62" s="41"/>
      <c r="C62" s="44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46" t="s">
        <v>245</v>
      </c>
      <c r="B63" s="47" t="s">
        <v>205</v>
      </c>
      <c r="C63" s="42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46"/>
      <c r="B64" s="47"/>
      <c r="C64" s="43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46"/>
      <c r="B65" s="47"/>
      <c r="C65" s="43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46"/>
      <c r="B66" s="47"/>
      <c r="C66" s="44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46" t="s">
        <v>46</v>
      </c>
      <c r="B67" s="47" t="s">
        <v>47</v>
      </c>
      <c r="C67" s="48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46"/>
      <c r="B68" s="47"/>
      <c r="C68" s="48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46"/>
      <c r="B69" s="47"/>
      <c r="C69" s="48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46" t="s">
        <v>247</v>
      </c>
      <c r="B70" s="47" t="s">
        <v>475</v>
      </c>
      <c r="C70" s="48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46"/>
      <c r="B71" s="47"/>
      <c r="C71" s="48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46"/>
      <c r="B72" s="47"/>
      <c r="C72" s="48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46" t="s">
        <v>249</v>
      </c>
      <c r="B73" s="47" t="s">
        <v>488</v>
      </c>
      <c r="C73" s="48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46"/>
      <c r="B74" s="47"/>
      <c r="C74" s="48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46"/>
      <c r="B75" s="47"/>
      <c r="C75" s="48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46"/>
      <c r="B76" s="47"/>
      <c r="C76" s="48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46" t="s">
        <v>251</v>
      </c>
      <c r="B77" s="47" t="s">
        <v>355</v>
      </c>
      <c r="C77" s="48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46"/>
      <c r="B78" s="47"/>
      <c r="C78" s="48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46"/>
      <c r="B79" s="47"/>
      <c r="C79" s="48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46" t="s">
        <v>49</v>
      </c>
      <c r="B80" s="47" t="s">
        <v>51</v>
      </c>
      <c r="C80" s="48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46"/>
      <c r="B81" s="47"/>
      <c r="C81" s="48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46"/>
      <c r="B82" s="47"/>
      <c r="C82" s="48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46" t="s">
        <v>212</v>
      </c>
      <c r="B83" s="47" t="s">
        <v>213</v>
      </c>
      <c r="C83" s="48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46"/>
      <c r="B84" s="47"/>
      <c r="C84" s="48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46"/>
      <c r="B85" s="47"/>
      <c r="C85" s="48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46" t="s">
        <v>441</v>
      </c>
      <c r="B86" s="47" t="s">
        <v>442</v>
      </c>
      <c r="C86" s="48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46"/>
      <c r="B87" s="47"/>
      <c r="C87" s="48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46"/>
      <c r="B88" s="47"/>
      <c r="C88" s="48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46" t="s">
        <v>443</v>
      </c>
      <c r="B89" s="47" t="s">
        <v>444</v>
      </c>
      <c r="C89" s="48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46"/>
      <c r="B90" s="47"/>
      <c r="C90" s="48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46"/>
      <c r="B91" s="47"/>
      <c r="C91" s="48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46" t="s">
        <v>445</v>
      </c>
      <c r="B92" s="47" t="s">
        <v>447</v>
      </c>
      <c r="C92" s="48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46"/>
      <c r="B93" s="47"/>
      <c r="C93" s="48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46"/>
      <c r="B94" s="47"/>
      <c r="C94" s="48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46" t="s">
        <v>446</v>
      </c>
      <c r="B95" s="47" t="s">
        <v>448</v>
      </c>
      <c r="C95" s="48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46"/>
      <c r="B96" s="47"/>
      <c r="C96" s="48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46"/>
      <c r="B97" s="47"/>
      <c r="C97" s="48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46" t="s">
        <v>470</v>
      </c>
      <c r="B98" s="73" t="s">
        <v>466</v>
      </c>
      <c r="C98" s="42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46"/>
      <c r="B99" s="75"/>
      <c r="C99" s="43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46"/>
      <c r="B100" s="75"/>
      <c r="C100" s="43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50" t="s">
        <v>365</v>
      </c>
      <c r="B101" s="51"/>
      <c r="C101" s="42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52"/>
      <c r="B102" s="53"/>
      <c r="C102" s="43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52"/>
      <c r="B103" s="53"/>
      <c r="C103" s="43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54"/>
      <c r="B104" s="55"/>
      <c r="C104" s="44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48" t="s">
        <v>336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6" ht="17.100000000000001" customHeight="1" x14ac:dyDescent="0.25">
      <c r="A106" s="46" t="s">
        <v>356</v>
      </c>
      <c r="B106" s="47" t="s">
        <v>53</v>
      </c>
      <c r="C106" s="48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46"/>
      <c r="B107" s="47"/>
      <c r="C107" s="48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46" t="s">
        <v>357</v>
      </c>
      <c r="B108" s="47" t="s">
        <v>54</v>
      </c>
      <c r="C108" s="48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46"/>
      <c r="B109" s="47"/>
      <c r="C109" s="48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46" t="s">
        <v>358</v>
      </c>
      <c r="B110" s="47" t="s">
        <v>55</v>
      </c>
      <c r="C110" s="48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46"/>
      <c r="B111" s="47"/>
      <c r="C111" s="48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46" t="s">
        <v>359</v>
      </c>
      <c r="B112" s="47" t="s">
        <v>56</v>
      </c>
      <c r="C112" s="48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46"/>
      <c r="B113" s="47"/>
      <c r="C113" s="48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46" t="s">
        <v>360</v>
      </c>
      <c r="B114" s="47" t="s">
        <v>57</v>
      </c>
      <c r="C114" s="48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46"/>
      <c r="B115" s="47"/>
      <c r="C115" s="48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46" t="s">
        <v>361</v>
      </c>
      <c r="B116" s="47" t="s">
        <v>58</v>
      </c>
      <c r="C116" s="48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46"/>
      <c r="B117" s="47"/>
      <c r="C117" s="48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46" t="s">
        <v>362</v>
      </c>
      <c r="B118" s="47" t="s">
        <v>59</v>
      </c>
      <c r="C118" s="48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46"/>
      <c r="B119" s="47"/>
      <c r="C119" s="48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46" t="s">
        <v>363</v>
      </c>
      <c r="B120" s="47" t="s">
        <v>60</v>
      </c>
      <c r="C120" s="48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46"/>
      <c r="B121" s="47"/>
      <c r="C121" s="48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50" t="s">
        <v>364</v>
      </c>
      <c r="B122" s="51"/>
      <c r="C122" s="46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52"/>
      <c r="B123" s="53"/>
      <c r="C123" s="46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54"/>
      <c r="B124" s="55"/>
      <c r="C124" s="46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48" t="s">
        <v>61</v>
      </c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5" ht="36.75" customHeight="1" x14ac:dyDescent="0.25">
      <c r="A126" s="46" t="s">
        <v>366</v>
      </c>
      <c r="B126" s="47" t="s">
        <v>62</v>
      </c>
      <c r="C126" s="48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46"/>
      <c r="B127" s="47"/>
      <c r="C127" s="48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46" t="s">
        <v>367</v>
      </c>
      <c r="B128" s="47" t="s">
        <v>434</v>
      </c>
      <c r="C128" s="48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46"/>
      <c r="B129" s="47"/>
      <c r="C129" s="48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46" t="s">
        <v>368</v>
      </c>
      <c r="B130" s="47" t="s">
        <v>64</v>
      </c>
      <c r="C130" s="48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46"/>
      <c r="B131" s="47"/>
      <c r="C131" s="48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46" t="s">
        <v>369</v>
      </c>
      <c r="B132" s="47" t="s">
        <v>66</v>
      </c>
      <c r="C132" s="48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46"/>
      <c r="B133" s="47"/>
      <c r="C133" s="48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46" t="s">
        <v>370</v>
      </c>
      <c r="B134" s="47" t="s">
        <v>67</v>
      </c>
      <c r="C134" s="48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46"/>
      <c r="B135" s="47"/>
      <c r="C135" s="48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46" t="s">
        <v>371</v>
      </c>
      <c r="B136" s="47" t="s">
        <v>68</v>
      </c>
      <c r="C136" s="48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46"/>
      <c r="B137" s="47"/>
      <c r="C137" s="48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46" t="s">
        <v>372</v>
      </c>
      <c r="B138" s="47" t="s">
        <v>69</v>
      </c>
      <c r="C138" s="48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46"/>
      <c r="B139" s="47"/>
      <c r="C139" s="48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46" t="s">
        <v>373</v>
      </c>
      <c r="B140" s="47" t="s">
        <v>476</v>
      </c>
      <c r="C140" s="48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46"/>
      <c r="B141" s="47"/>
      <c r="C141" s="48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46" t="s">
        <v>374</v>
      </c>
      <c r="B142" s="47" t="s">
        <v>70</v>
      </c>
      <c r="C142" s="48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46"/>
      <c r="B143" s="47"/>
      <c r="C143" s="48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46"/>
      <c r="B144" s="47"/>
      <c r="C144" s="48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46" t="s">
        <v>375</v>
      </c>
      <c r="B145" s="47" t="s">
        <v>71</v>
      </c>
      <c r="C145" s="48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48"/>
      <c r="B146" s="47"/>
      <c r="C146" s="48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36" t="s">
        <v>259</v>
      </c>
      <c r="B147" s="39" t="s">
        <v>196</v>
      </c>
      <c r="C147" s="42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37"/>
      <c r="B148" s="40"/>
      <c r="C148" s="43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37"/>
      <c r="B149" s="40"/>
      <c r="C149" s="44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37"/>
      <c r="B150" s="40"/>
      <c r="C150" s="42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37"/>
      <c r="B151" s="40"/>
      <c r="C151" s="43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37"/>
      <c r="B152" s="40"/>
      <c r="C152" s="44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37"/>
      <c r="B153" s="40"/>
      <c r="C153" s="48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37"/>
      <c r="B154" s="40"/>
      <c r="C154" s="48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38"/>
      <c r="B155" s="41"/>
      <c r="C155" s="48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46" t="s">
        <v>439</v>
      </c>
      <c r="B156" s="47" t="s">
        <v>440</v>
      </c>
      <c r="C156" s="48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48"/>
      <c r="B157" s="47"/>
      <c r="C157" s="48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49" t="s">
        <v>376</v>
      </c>
      <c r="B158" s="49"/>
      <c r="C158" s="46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49"/>
      <c r="B159" s="49"/>
      <c r="C159" s="46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49"/>
      <c r="B160" s="49"/>
      <c r="C160" s="46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48" t="s">
        <v>72</v>
      </c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ht="28.5" customHeight="1" x14ac:dyDescent="0.25">
      <c r="A162" s="46" t="s">
        <v>377</v>
      </c>
      <c r="B162" s="47" t="s">
        <v>73</v>
      </c>
      <c r="C162" s="48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46"/>
      <c r="B163" s="47"/>
      <c r="C163" s="48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46" t="s">
        <v>11</v>
      </c>
      <c r="B164" s="47" t="s">
        <v>489</v>
      </c>
      <c r="C164" s="48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46"/>
      <c r="B165" s="47"/>
      <c r="C165" s="48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46" t="s">
        <v>140</v>
      </c>
      <c r="B166" s="47" t="s">
        <v>333</v>
      </c>
      <c r="C166" s="48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46"/>
      <c r="B167" s="47"/>
      <c r="C167" s="48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49" t="s">
        <v>378</v>
      </c>
      <c r="B168" s="49"/>
      <c r="C168" s="48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49"/>
      <c r="B169" s="49"/>
      <c r="C169" s="48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49"/>
      <c r="B170" s="49"/>
      <c r="C170" s="48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48" t="s">
        <v>74</v>
      </c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ht="17.100000000000001" customHeight="1" x14ac:dyDescent="0.25">
      <c r="A172" s="46" t="s">
        <v>379</v>
      </c>
      <c r="B172" s="47" t="s">
        <v>464</v>
      </c>
      <c r="C172" s="48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46"/>
      <c r="B173" s="47"/>
      <c r="C173" s="48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46" t="s">
        <v>380</v>
      </c>
      <c r="B174" s="47" t="s">
        <v>76</v>
      </c>
      <c r="C174" s="48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46"/>
      <c r="B175" s="47"/>
      <c r="C175" s="48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46" t="s">
        <v>381</v>
      </c>
      <c r="B176" s="47" t="s">
        <v>346</v>
      </c>
      <c r="C176" s="48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46"/>
      <c r="B177" s="47"/>
      <c r="C177" s="48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46" t="s">
        <v>77</v>
      </c>
      <c r="B178" s="47" t="s">
        <v>465</v>
      </c>
      <c r="C178" s="48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46"/>
      <c r="B179" s="47"/>
      <c r="C179" s="48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46"/>
      <c r="B180" s="47"/>
      <c r="C180" s="48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46" t="s">
        <v>382</v>
      </c>
      <c r="B181" s="47" t="s">
        <v>334</v>
      </c>
      <c r="C181" s="48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46"/>
      <c r="B182" s="47"/>
      <c r="C182" s="48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46" t="s">
        <v>383</v>
      </c>
      <c r="B183" s="47" t="s">
        <v>78</v>
      </c>
      <c r="C183" s="48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46"/>
      <c r="B184" s="47"/>
      <c r="C184" s="48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46" t="s">
        <v>384</v>
      </c>
      <c r="B185" s="47" t="s">
        <v>335</v>
      </c>
      <c r="C185" s="48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46"/>
      <c r="B186" s="47"/>
      <c r="C186" s="48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49" t="s">
        <v>385</v>
      </c>
      <c r="B187" s="49"/>
      <c r="C187" s="46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49"/>
      <c r="B188" s="49"/>
      <c r="C188" s="46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49"/>
      <c r="B189" s="49"/>
      <c r="C189" s="46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48" t="s">
        <v>79</v>
      </c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ht="27.75" customHeight="1" x14ac:dyDescent="0.25">
      <c r="A191" s="36" t="s">
        <v>386</v>
      </c>
      <c r="B191" s="61" t="s">
        <v>80</v>
      </c>
      <c r="C191" s="36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38"/>
      <c r="B192" s="62"/>
      <c r="C192" s="38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36" t="s">
        <v>387</v>
      </c>
      <c r="B193" s="61" t="s">
        <v>81</v>
      </c>
      <c r="C193" s="36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38"/>
      <c r="B194" s="62"/>
      <c r="C194" s="38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36" t="s">
        <v>388</v>
      </c>
      <c r="B195" s="61" t="s">
        <v>82</v>
      </c>
      <c r="C195" s="36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38"/>
      <c r="B196" s="62"/>
      <c r="C196" s="38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46" t="s">
        <v>389</v>
      </c>
      <c r="B197" s="47" t="s">
        <v>83</v>
      </c>
      <c r="C197" s="48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46"/>
      <c r="B198" s="47"/>
      <c r="C198" s="48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46"/>
      <c r="B199" s="47"/>
      <c r="C199" s="48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63" t="s">
        <v>490</v>
      </c>
      <c r="B200" s="65" t="s">
        <v>491</v>
      </c>
      <c r="C200" s="63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64"/>
      <c r="B201" s="66"/>
      <c r="C201" s="64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49" t="s">
        <v>390</v>
      </c>
      <c r="B202" s="49"/>
      <c r="C202" s="48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49"/>
      <c r="B203" s="49"/>
      <c r="C203" s="48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49"/>
      <c r="B204" s="49"/>
      <c r="C204" s="48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48" t="s">
        <v>84</v>
      </c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ht="30.75" customHeight="1" x14ac:dyDescent="0.25">
      <c r="A206" s="59" t="s">
        <v>391</v>
      </c>
      <c r="B206" s="61" t="s">
        <v>85</v>
      </c>
      <c r="C206" s="36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60"/>
      <c r="B207" s="62"/>
      <c r="C207" s="38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46" t="s">
        <v>392</v>
      </c>
      <c r="B208" s="7" t="s">
        <v>86</v>
      </c>
      <c r="C208" s="48" t="s">
        <v>63</v>
      </c>
      <c r="D208" s="42" t="s">
        <v>177</v>
      </c>
      <c r="E208" s="57">
        <v>0</v>
      </c>
      <c r="F208" s="57">
        <v>0</v>
      </c>
      <c r="G208" s="57">
        <v>0</v>
      </c>
      <c r="H208" s="57">
        <v>0</v>
      </c>
      <c r="I208" s="57">
        <v>0</v>
      </c>
      <c r="J208" s="57">
        <v>0</v>
      </c>
      <c r="K208" s="57">
        <v>0</v>
      </c>
      <c r="L208" s="57">
        <v>0</v>
      </c>
    </row>
    <row r="209" spans="1:18" ht="17.100000000000001" customHeight="1" x14ac:dyDescent="0.25">
      <c r="A209" s="46"/>
      <c r="B209" s="13" t="s">
        <v>478</v>
      </c>
      <c r="C209" s="48"/>
      <c r="D209" s="44"/>
      <c r="E209" s="58"/>
      <c r="F209" s="58"/>
      <c r="G209" s="58"/>
      <c r="H209" s="58"/>
      <c r="I209" s="58"/>
      <c r="J209" s="58"/>
      <c r="K209" s="58"/>
      <c r="L209" s="58"/>
    </row>
    <row r="210" spans="1:18" ht="17.100000000000001" customHeight="1" x14ac:dyDescent="0.25">
      <c r="A210" s="46"/>
      <c r="B210" s="13" t="s">
        <v>477</v>
      </c>
      <c r="C210" s="48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46" t="s">
        <v>393</v>
      </c>
      <c r="B211" s="47" t="s">
        <v>87</v>
      </c>
      <c r="C211" s="48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46"/>
      <c r="B212" s="47"/>
      <c r="C212" s="48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46" t="s">
        <v>396</v>
      </c>
      <c r="B215" s="47" t="s">
        <v>438</v>
      </c>
      <c r="C215" s="48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46"/>
      <c r="B216" s="47"/>
      <c r="C216" s="48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46" t="s">
        <v>397</v>
      </c>
      <c r="B217" s="47" t="s">
        <v>90</v>
      </c>
      <c r="C217" s="48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46"/>
      <c r="B218" s="47"/>
      <c r="C218" s="48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36" t="s">
        <v>398</v>
      </c>
      <c r="B219" s="61" t="s">
        <v>91</v>
      </c>
      <c r="C219" s="36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38"/>
      <c r="B220" s="62"/>
      <c r="C220" s="38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46" t="s">
        <v>399</v>
      </c>
      <c r="B221" s="47" t="s">
        <v>436</v>
      </c>
      <c r="C221" s="48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46"/>
      <c r="B222" s="47"/>
      <c r="C222" s="48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49" t="s">
        <v>400</v>
      </c>
      <c r="B223" s="49"/>
      <c r="C223" s="46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49"/>
      <c r="B224" s="49"/>
      <c r="C224" s="46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49"/>
      <c r="B225" s="49"/>
      <c r="C225" s="46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69" t="s">
        <v>92</v>
      </c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</row>
    <row r="227" spans="1:12" ht="17.100000000000001" customHeight="1" x14ac:dyDescent="0.25">
      <c r="A227" s="36" t="s">
        <v>401</v>
      </c>
      <c r="B227" s="61" t="s">
        <v>93</v>
      </c>
      <c r="C227" s="36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38"/>
      <c r="B228" s="62"/>
      <c r="C228" s="38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36" t="s">
        <v>402</v>
      </c>
      <c r="B229" s="61" t="s">
        <v>94</v>
      </c>
      <c r="C229" s="36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38"/>
      <c r="B230" s="62"/>
      <c r="C230" s="38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36" t="s">
        <v>403</v>
      </c>
      <c r="B231" s="61" t="s">
        <v>95</v>
      </c>
      <c r="C231" s="36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38"/>
      <c r="B232" s="62"/>
      <c r="C232" s="38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49" t="s">
        <v>404</v>
      </c>
      <c r="B233" s="49"/>
      <c r="C233" s="48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49"/>
      <c r="B234" s="49"/>
      <c r="C234" s="48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49"/>
      <c r="B235" s="49"/>
      <c r="C235" s="48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72" t="s">
        <v>178</v>
      </c>
      <c r="B236" s="73"/>
      <c r="C236" s="42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74"/>
      <c r="B237" s="75"/>
      <c r="C237" s="43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74"/>
      <c r="B238" s="75"/>
      <c r="C238" s="43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76"/>
      <c r="B239" s="77"/>
      <c r="C239" s="44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48" t="s">
        <v>96</v>
      </c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7" ht="17.100000000000001" customHeight="1" x14ac:dyDescent="0.25">
      <c r="A241" s="48" t="s">
        <v>97</v>
      </c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7" ht="17.100000000000001" customHeight="1" x14ac:dyDescent="0.25">
      <c r="A242" s="46" t="s">
        <v>351</v>
      </c>
      <c r="B242" s="47" t="s">
        <v>98</v>
      </c>
      <c r="C242" s="48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46"/>
      <c r="B243" s="47"/>
      <c r="C243" s="48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46" t="s">
        <v>352</v>
      </c>
      <c r="B244" s="47" t="s">
        <v>100</v>
      </c>
      <c r="C244" s="48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46"/>
      <c r="B245" s="47"/>
      <c r="C245" s="48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46" t="s">
        <v>353</v>
      </c>
      <c r="B246" s="47" t="s">
        <v>101</v>
      </c>
      <c r="C246" s="48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46"/>
      <c r="B247" s="47"/>
      <c r="C247" s="48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46" t="s">
        <v>22</v>
      </c>
      <c r="B248" s="47" t="s">
        <v>102</v>
      </c>
      <c r="C248" s="48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46"/>
      <c r="B249" s="47"/>
      <c r="C249" s="48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46" t="s">
        <v>24</v>
      </c>
      <c r="B250" s="47" t="s">
        <v>103</v>
      </c>
      <c r="C250" s="48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46"/>
      <c r="B251" s="47"/>
      <c r="C251" s="48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46" t="s">
        <v>26</v>
      </c>
      <c r="B252" s="56" t="s">
        <v>492</v>
      </c>
      <c r="C252" s="48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46"/>
      <c r="B253" s="56"/>
      <c r="C253" s="48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46" t="s">
        <v>27</v>
      </c>
      <c r="B254" s="47" t="s">
        <v>105</v>
      </c>
      <c r="C254" s="48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46"/>
      <c r="B255" s="47"/>
      <c r="C255" s="48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46" t="s">
        <v>354</v>
      </c>
      <c r="B256" s="47" t="s">
        <v>106</v>
      </c>
      <c r="C256" s="48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46"/>
      <c r="B257" s="47"/>
      <c r="C257" s="48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46" t="s">
        <v>31</v>
      </c>
      <c r="B258" s="47" t="s">
        <v>108</v>
      </c>
      <c r="C258" s="48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46"/>
      <c r="B259" s="47"/>
      <c r="C259" s="48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36" t="s">
        <v>32</v>
      </c>
      <c r="B260" s="39" t="s">
        <v>109</v>
      </c>
      <c r="C260" s="42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37"/>
      <c r="B261" s="40"/>
      <c r="C261" s="43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37"/>
      <c r="B262" s="40"/>
      <c r="C262" s="44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37"/>
      <c r="B263" s="40"/>
      <c r="C263" s="48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37"/>
      <c r="B264" s="40"/>
      <c r="C264" s="48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37"/>
      <c r="B265" s="40"/>
      <c r="C265" s="48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37"/>
      <c r="B266" s="40"/>
      <c r="C266" s="48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37"/>
      <c r="B267" s="40"/>
      <c r="C267" s="48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38"/>
      <c r="B268" s="41"/>
      <c r="C268" s="48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46" t="s">
        <v>111</v>
      </c>
      <c r="B269" s="47" t="s">
        <v>112</v>
      </c>
      <c r="C269" s="48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46"/>
      <c r="B270" s="47"/>
      <c r="C270" s="48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46"/>
      <c r="B271" s="47"/>
      <c r="C271" s="48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46" t="s">
        <v>113</v>
      </c>
      <c r="B272" s="47" t="s">
        <v>114</v>
      </c>
      <c r="C272" s="48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46"/>
      <c r="B273" s="47"/>
      <c r="C273" s="48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46"/>
      <c r="B274" s="47"/>
      <c r="C274" s="48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46" t="s">
        <v>115</v>
      </c>
      <c r="B275" s="47" t="s">
        <v>116</v>
      </c>
      <c r="C275" s="48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46"/>
      <c r="B276" s="47"/>
      <c r="C276" s="48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46"/>
      <c r="B277" s="47"/>
      <c r="C277" s="48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46" t="s">
        <v>117</v>
      </c>
      <c r="B278" s="47" t="s">
        <v>118</v>
      </c>
      <c r="C278" s="48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46"/>
      <c r="B279" s="47"/>
      <c r="C279" s="48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46"/>
      <c r="B280" s="47"/>
      <c r="C280" s="48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46" t="s">
        <v>119</v>
      </c>
      <c r="B281" s="47" t="s">
        <v>120</v>
      </c>
      <c r="C281" s="48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46"/>
      <c r="B282" s="47"/>
      <c r="C282" s="48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46"/>
      <c r="B283" s="47"/>
      <c r="C283" s="48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36" t="s">
        <v>121</v>
      </c>
      <c r="B284" s="42" t="s">
        <v>200</v>
      </c>
      <c r="C284" s="48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37"/>
      <c r="B285" s="43"/>
      <c r="C285" s="48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37"/>
      <c r="B286" s="43"/>
      <c r="C286" s="48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37"/>
      <c r="B287" s="43"/>
      <c r="C287" s="48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37"/>
      <c r="B288" s="43"/>
      <c r="C288" s="48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38"/>
      <c r="B289" s="44"/>
      <c r="C289" s="48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46" t="s">
        <v>197</v>
      </c>
      <c r="B290" s="47" t="s">
        <v>201</v>
      </c>
      <c r="C290" s="48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46"/>
      <c r="B291" s="47"/>
      <c r="C291" s="48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46"/>
      <c r="B292" s="47"/>
      <c r="C292" s="48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46" t="s">
        <v>198</v>
      </c>
      <c r="B293" s="47" t="s">
        <v>202</v>
      </c>
      <c r="C293" s="48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46"/>
      <c r="B294" s="47"/>
      <c r="C294" s="48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46"/>
      <c r="B295" s="47"/>
      <c r="C295" s="48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46" t="s">
        <v>199</v>
      </c>
      <c r="B296" s="47" t="s">
        <v>203</v>
      </c>
      <c r="C296" s="48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46"/>
      <c r="B297" s="47"/>
      <c r="C297" s="48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46"/>
      <c r="B298" s="47"/>
      <c r="C298" s="48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46" t="s">
        <v>204</v>
      </c>
      <c r="B299" s="47" t="s">
        <v>122</v>
      </c>
      <c r="C299" s="48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46"/>
      <c r="B300" s="47"/>
      <c r="C300" s="48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46"/>
      <c r="B301" s="47"/>
      <c r="C301" s="48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36" t="s">
        <v>214</v>
      </c>
      <c r="B302" s="39" t="s">
        <v>215</v>
      </c>
      <c r="C302" s="42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37"/>
      <c r="B303" s="40"/>
      <c r="C303" s="43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38"/>
      <c r="B304" s="41"/>
      <c r="C304" s="44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36" t="s">
        <v>216</v>
      </c>
      <c r="B305" s="39" t="s">
        <v>217</v>
      </c>
      <c r="C305" s="42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37"/>
      <c r="B306" s="40"/>
      <c r="C306" s="43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38"/>
      <c r="B307" s="41"/>
      <c r="C307" s="44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36" t="s">
        <v>218</v>
      </c>
      <c r="B308" s="39" t="s">
        <v>219</v>
      </c>
      <c r="C308" s="42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37"/>
      <c r="B309" s="40"/>
      <c r="C309" s="43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38"/>
      <c r="B310" s="41"/>
      <c r="C310" s="44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36" t="s">
        <v>220</v>
      </c>
      <c r="B311" s="39" t="s">
        <v>221</v>
      </c>
      <c r="C311" s="42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37"/>
      <c r="B312" s="40"/>
      <c r="C312" s="43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38"/>
      <c r="B313" s="41"/>
      <c r="C313" s="44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36" t="s">
        <v>222</v>
      </c>
      <c r="B314" s="39" t="s">
        <v>223</v>
      </c>
      <c r="C314" s="42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37"/>
      <c r="B315" s="40"/>
      <c r="C315" s="43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38"/>
      <c r="B316" s="41"/>
      <c r="C316" s="44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36" t="s">
        <v>224</v>
      </c>
      <c r="B317" s="39" t="s">
        <v>225</v>
      </c>
      <c r="C317" s="42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37"/>
      <c r="B318" s="40"/>
      <c r="C318" s="43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38"/>
      <c r="B319" s="41"/>
      <c r="C319" s="44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36" t="s">
        <v>226</v>
      </c>
      <c r="B320" s="39" t="s">
        <v>330</v>
      </c>
      <c r="C320" s="42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37"/>
      <c r="B321" s="40"/>
      <c r="C321" s="43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38"/>
      <c r="B322" s="41"/>
      <c r="C322" s="44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36" t="s">
        <v>479</v>
      </c>
      <c r="B323" s="39" t="s">
        <v>456</v>
      </c>
      <c r="C323" s="42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37"/>
      <c r="B324" s="40"/>
      <c r="C324" s="43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38"/>
      <c r="B325" s="41"/>
      <c r="C325" s="44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36" t="s">
        <v>480</v>
      </c>
      <c r="B326" s="39" t="s">
        <v>450</v>
      </c>
      <c r="C326" s="42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37"/>
      <c r="B327" s="40"/>
      <c r="C327" s="43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38"/>
      <c r="B328" s="41"/>
      <c r="C328" s="44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36" t="s">
        <v>481</v>
      </c>
      <c r="B329" s="39" t="s">
        <v>451</v>
      </c>
      <c r="C329" s="42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37"/>
      <c r="B330" s="40"/>
      <c r="C330" s="43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38"/>
      <c r="B331" s="41"/>
      <c r="C331" s="44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36" t="s">
        <v>455</v>
      </c>
      <c r="B332" s="39" t="s">
        <v>454</v>
      </c>
      <c r="C332" s="42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37"/>
      <c r="B333" s="40"/>
      <c r="C333" s="43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38"/>
      <c r="B334" s="41"/>
      <c r="C334" s="44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36" t="s">
        <v>35</v>
      </c>
      <c r="B335" s="39" t="s">
        <v>331</v>
      </c>
      <c r="C335" s="48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37"/>
      <c r="B336" s="40"/>
      <c r="C336" s="48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38"/>
      <c r="B337" s="41"/>
      <c r="C337" s="48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49" t="s">
        <v>405</v>
      </c>
      <c r="B338" s="49"/>
      <c r="C338" s="46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49"/>
      <c r="B339" s="49"/>
      <c r="C339" s="46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49"/>
      <c r="B340" s="49"/>
      <c r="C340" s="46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48" t="s">
        <v>123</v>
      </c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ht="17.100000000000001" customHeight="1" x14ac:dyDescent="0.25">
      <c r="A342" s="46" t="s">
        <v>356</v>
      </c>
      <c r="B342" s="47" t="s">
        <v>124</v>
      </c>
      <c r="C342" s="48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46"/>
      <c r="B343" s="47"/>
      <c r="C343" s="48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46"/>
      <c r="B344" s="47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46" t="s">
        <v>357</v>
      </c>
      <c r="B345" s="47" t="s">
        <v>125</v>
      </c>
      <c r="C345" s="48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46"/>
      <c r="B346" s="47"/>
      <c r="C346" s="48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46" t="s">
        <v>358</v>
      </c>
      <c r="B347" s="47" t="s">
        <v>126</v>
      </c>
      <c r="C347" s="48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46"/>
      <c r="B348" s="47"/>
      <c r="C348" s="48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49" t="s">
        <v>406</v>
      </c>
      <c r="B349" s="49"/>
      <c r="C349" s="48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49"/>
      <c r="B350" s="49"/>
      <c r="C350" s="48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49"/>
      <c r="B351" s="49"/>
      <c r="C351" s="48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48" t="s">
        <v>127</v>
      </c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7" ht="17.100000000000001" customHeight="1" x14ac:dyDescent="0.25">
      <c r="A353" s="46" t="s">
        <v>366</v>
      </c>
      <c r="B353" s="47" t="s">
        <v>128</v>
      </c>
      <c r="C353" s="48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46"/>
      <c r="B354" s="47"/>
      <c r="C354" s="48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36" t="s">
        <v>367</v>
      </c>
      <c r="B355" s="47" t="s">
        <v>211</v>
      </c>
      <c r="C355" s="48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38"/>
      <c r="B356" s="47"/>
      <c r="C356" s="48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36" t="s">
        <v>407</v>
      </c>
      <c r="B357" s="47" t="s">
        <v>349</v>
      </c>
      <c r="C357" s="48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38"/>
      <c r="B358" s="47"/>
      <c r="C358" s="48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36" t="s">
        <v>408</v>
      </c>
      <c r="B359" s="47" t="s">
        <v>183</v>
      </c>
      <c r="C359" s="48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38"/>
      <c r="B360" s="47"/>
      <c r="C360" s="48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36" t="s">
        <v>409</v>
      </c>
      <c r="B361" s="47" t="s">
        <v>184</v>
      </c>
      <c r="C361" s="48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38"/>
      <c r="B362" s="47"/>
      <c r="C362" s="48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36" t="s">
        <v>410</v>
      </c>
      <c r="B363" s="47" t="s">
        <v>185</v>
      </c>
      <c r="C363" s="48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38"/>
      <c r="B364" s="47"/>
      <c r="C364" s="48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36" t="s">
        <v>411</v>
      </c>
      <c r="B365" s="47" t="s">
        <v>186</v>
      </c>
      <c r="C365" s="48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38"/>
      <c r="B366" s="47"/>
      <c r="C366" s="48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36" t="s">
        <v>412</v>
      </c>
      <c r="B367" s="47" t="s">
        <v>187</v>
      </c>
      <c r="C367" s="48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38"/>
      <c r="B368" s="47"/>
      <c r="C368" s="48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36" t="s">
        <v>413</v>
      </c>
      <c r="B369" s="47" t="s">
        <v>188</v>
      </c>
      <c r="C369" s="48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38"/>
      <c r="B370" s="47"/>
      <c r="C370" s="48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36" t="s">
        <v>414</v>
      </c>
      <c r="B371" s="47" t="s">
        <v>189</v>
      </c>
      <c r="C371" s="48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38"/>
      <c r="B372" s="47"/>
      <c r="C372" s="48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36" t="s">
        <v>415</v>
      </c>
      <c r="B373" s="47" t="s">
        <v>190</v>
      </c>
      <c r="C373" s="48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38"/>
      <c r="B374" s="47"/>
      <c r="C374" s="48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36" t="s">
        <v>416</v>
      </c>
      <c r="B375" s="47" t="s">
        <v>191</v>
      </c>
      <c r="C375" s="48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38"/>
      <c r="B376" s="47"/>
      <c r="C376" s="48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36" t="s">
        <v>417</v>
      </c>
      <c r="B377" s="47" t="s">
        <v>192</v>
      </c>
      <c r="C377" s="48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38"/>
      <c r="B378" s="47"/>
      <c r="C378" s="48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36" t="s">
        <v>418</v>
      </c>
      <c r="B379" s="71" t="s">
        <v>193</v>
      </c>
      <c r="C379" s="48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38"/>
      <c r="B380" s="71"/>
      <c r="C380" s="48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36" t="s">
        <v>368</v>
      </c>
      <c r="B381" s="47" t="s">
        <v>132</v>
      </c>
      <c r="C381" s="48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38"/>
      <c r="B382" s="47"/>
      <c r="C382" s="48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46" t="s">
        <v>369</v>
      </c>
      <c r="B383" s="47" t="s">
        <v>133</v>
      </c>
      <c r="C383" s="48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46"/>
      <c r="B384" s="47"/>
      <c r="C384" s="48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46" t="s">
        <v>370</v>
      </c>
      <c r="B385" s="47" t="s">
        <v>135</v>
      </c>
      <c r="C385" s="48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46"/>
      <c r="B386" s="47"/>
      <c r="C386" s="48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49" t="s">
        <v>419</v>
      </c>
      <c r="B387" s="49"/>
      <c r="C387" s="48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49"/>
      <c r="B388" s="49"/>
      <c r="C388" s="48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49"/>
      <c r="B389" s="49"/>
      <c r="C389" s="48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48" t="s">
        <v>136</v>
      </c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6" ht="17.100000000000001" customHeight="1" x14ac:dyDescent="0.25">
      <c r="A391" s="46" t="s">
        <v>377</v>
      </c>
      <c r="B391" s="47" t="s">
        <v>137</v>
      </c>
      <c r="C391" s="48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46"/>
      <c r="B392" s="47"/>
      <c r="C392" s="48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48" t="s">
        <v>11</v>
      </c>
      <c r="B393" s="47" t="s">
        <v>139</v>
      </c>
      <c r="C393" s="48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48"/>
      <c r="B394" s="47"/>
      <c r="C394" s="48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48" t="s">
        <v>140</v>
      </c>
      <c r="B395" s="47" t="s">
        <v>141</v>
      </c>
      <c r="C395" s="48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48"/>
      <c r="B396" s="47"/>
      <c r="C396" s="48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48" t="s">
        <v>143</v>
      </c>
      <c r="B397" s="47" t="s">
        <v>144</v>
      </c>
      <c r="C397" s="48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48"/>
      <c r="B398" s="47"/>
      <c r="C398" s="48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48" t="s">
        <v>145</v>
      </c>
      <c r="B399" s="47" t="s">
        <v>146</v>
      </c>
      <c r="C399" s="48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48"/>
      <c r="B400" s="47"/>
      <c r="C400" s="48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48" t="s">
        <v>147</v>
      </c>
      <c r="B401" s="47" t="s">
        <v>148</v>
      </c>
      <c r="C401" s="48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48"/>
      <c r="B402" s="47"/>
      <c r="C402" s="48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48" t="s">
        <v>149</v>
      </c>
      <c r="B403" s="47" t="s">
        <v>150</v>
      </c>
      <c r="C403" s="48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48"/>
      <c r="B404" s="47"/>
      <c r="C404" s="48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48" t="s">
        <v>151</v>
      </c>
      <c r="B405" s="47" t="s">
        <v>152</v>
      </c>
      <c r="C405" s="48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48"/>
      <c r="B406" s="47"/>
      <c r="C406" s="48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48" t="s">
        <v>153</v>
      </c>
      <c r="B407" s="47" t="s">
        <v>154</v>
      </c>
      <c r="C407" s="48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48"/>
      <c r="B408" s="47"/>
      <c r="C408" s="48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48" t="s">
        <v>155</v>
      </c>
      <c r="B409" s="47" t="s">
        <v>156</v>
      </c>
      <c r="C409" s="48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48"/>
      <c r="B410" s="47"/>
      <c r="C410" s="48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48" t="s">
        <v>157</v>
      </c>
      <c r="B411" s="47" t="s">
        <v>158</v>
      </c>
      <c r="C411" s="48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48"/>
      <c r="B412" s="47"/>
      <c r="C412" s="48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48" t="s">
        <v>159</v>
      </c>
      <c r="B413" s="47" t="s">
        <v>160</v>
      </c>
      <c r="C413" s="48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48"/>
      <c r="B414" s="47"/>
      <c r="C414" s="48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48" t="s">
        <v>162</v>
      </c>
      <c r="B415" s="47" t="s">
        <v>163</v>
      </c>
      <c r="C415" s="48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48"/>
      <c r="B416" s="47"/>
      <c r="C416" s="48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48" t="s">
        <v>164</v>
      </c>
      <c r="B417" s="47" t="s">
        <v>165</v>
      </c>
      <c r="C417" s="48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48"/>
      <c r="B418" s="47"/>
      <c r="C418" s="48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48" t="s">
        <v>194</v>
      </c>
      <c r="B419" s="47" t="s">
        <v>165</v>
      </c>
      <c r="C419" s="48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48"/>
      <c r="B420" s="47"/>
      <c r="C420" s="48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48" t="s">
        <v>323</v>
      </c>
      <c r="B421" s="47" t="s">
        <v>165</v>
      </c>
      <c r="C421" s="48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48"/>
      <c r="B422" s="47"/>
      <c r="C422" s="48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48" t="s">
        <v>324</v>
      </c>
      <c r="B423" s="47" t="s">
        <v>165</v>
      </c>
      <c r="C423" s="48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48"/>
      <c r="B424" s="47"/>
      <c r="C424" s="48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50" t="s">
        <v>179</v>
      </c>
      <c r="B425" s="51"/>
      <c r="C425" s="48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52"/>
      <c r="B426" s="53"/>
      <c r="C426" s="48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54"/>
      <c r="B427" s="55"/>
      <c r="C427" s="48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48" t="s">
        <v>167</v>
      </c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</row>
    <row r="429" spans="1:12" ht="42.75" customHeight="1" x14ac:dyDescent="0.25">
      <c r="A429" s="42" t="s">
        <v>379</v>
      </c>
      <c r="B429" s="47" t="s">
        <v>168</v>
      </c>
      <c r="C429" s="48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44"/>
      <c r="B430" s="47"/>
      <c r="C430" s="48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42" t="s">
        <v>380</v>
      </c>
      <c r="B431" s="47" t="s">
        <v>169</v>
      </c>
      <c r="C431" s="48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44"/>
      <c r="B432" s="47"/>
      <c r="C432" s="48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42" t="s">
        <v>381</v>
      </c>
      <c r="B433" s="47" t="s">
        <v>170</v>
      </c>
      <c r="C433" s="48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44"/>
      <c r="B434" s="47"/>
      <c r="C434" s="48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42" t="s">
        <v>77</v>
      </c>
      <c r="B435" s="47" t="s">
        <v>171</v>
      </c>
      <c r="C435" s="48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44"/>
      <c r="B436" s="47"/>
      <c r="C436" s="48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42" t="s">
        <v>382</v>
      </c>
      <c r="B437" s="47" t="s">
        <v>173</v>
      </c>
      <c r="C437" s="48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44"/>
      <c r="B438" s="47"/>
      <c r="C438" s="48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42" t="s">
        <v>383</v>
      </c>
      <c r="B439" s="47" t="s">
        <v>174</v>
      </c>
      <c r="C439" s="48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44"/>
      <c r="B440" s="47"/>
      <c r="C440" s="48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48" t="s">
        <v>384</v>
      </c>
      <c r="B441" s="47" t="s">
        <v>176</v>
      </c>
      <c r="C441" s="48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48"/>
      <c r="B442" s="47"/>
      <c r="C442" s="48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49" t="s">
        <v>180</v>
      </c>
      <c r="B443" s="49"/>
      <c r="C443" s="36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49"/>
      <c r="B444" s="49"/>
      <c r="C444" s="37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49"/>
      <c r="B445" s="49"/>
      <c r="C445" s="38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47" t="s">
        <v>181</v>
      </c>
      <c r="B446" s="47"/>
      <c r="C446" s="42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47"/>
      <c r="B447" s="47"/>
      <c r="C447" s="43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47"/>
      <c r="B448" s="47"/>
      <c r="C448" s="44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48" t="s">
        <v>182</v>
      </c>
      <c r="B449" s="48"/>
      <c r="C449" s="48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48"/>
      <c r="B450" s="48"/>
      <c r="C450" s="48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48"/>
      <c r="B451" s="48"/>
      <c r="C451" s="48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48"/>
      <c r="B452" s="48"/>
      <c r="C452" s="48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07"/>
  <sheetViews>
    <sheetView showWhiteSpace="0" zoomScale="112" zoomScaleNormal="112" zoomScaleSheetLayoutView="100" workbookViewId="0">
      <selection activeCell="C6" sqref="C6:C7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5703125" style="2" customWidth="1"/>
    <col min="10" max="10" width="2.42578125" style="2" customWidth="1"/>
    <col min="11" max="11" width="10.42578125" style="2" bestFit="1" customWidth="1"/>
    <col min="12" max="12" width="10.140625" style="2" bestFit="1" customWidth="1"/>
    <col min="13" max="15" width="10.42578125" style="2" customWidth="1"/>
    <col min="16" max="16384" width="9.140625" style="2"/>
  </cols>
  <sheetData>
    <row r="1" spans="1:9" ht="84.75" customHeight="1" x14ac:dyDescent="0.25">
      <c r="B1" s="17"/>
      <c r="C1" s="17"/>
      <c r="D1" s="17"/>
      <c r="E1" s="78" t="s">
        <v>526</v>
      </c>
      <c r="F1" s="78"/>
      <c r="G1" s="78"/>
      <c r="H1" s="78"/>
      <c r="I1" s="78"/>
    </row>
    <row r="2" spans="1:9" ht="34.5" customHeight="1" x14ac:dyDescent="0.25">
      <c r="A2" s="17"/>
      <c r="B2" s="17"/>
      <c r="C2" s="17"/>
      <c r="D2" s="17"/>
      <c r="E2" s="78"/>
      <c r="F2" s="78"/>
      <c r="G2" s="78"/>
      <c r="H2" s="78"/>
      <c r="I2" s="78"/>
    </row>
    <row r="3" spans="1:9" ht="20.25" customHeight="1" x14ac:dyDescent="0.25">
      <c r="A3" s="17"/>
      <c r="B3" s="17"/>
      <c r="C3" s="17"/>
      <c r="D3" s="17"/>
      <c r="E3" s="78"/>
      <c r="F3" s="78"/>
      <c r="G3" s="78"/>
      <c r="H3" s="78"/>
      <c r="I3" s="78"/>
    </row>
    <row r="4" spans="1:9" ht="134.25" customHeight="1" x14ac:dyDescent="0.25">
      <c r="A4" s="17"/>
      <c r="B4" s="17"/>
      <c r="C4" s="17"/>
      <c r="D4" s="17"/>
      <c r="E4" s="78"/>
      <c r="F4" s="78"/>
      <c r="G4" s="78"/>
      <c r="H4" s="78"/>
      <c r="I4" s="78"/>
    </row>
    <row r="5" spans="1:9" ht="36.75" customHeight="1" x14ac:dyDescent="0.25">
      <c r="A5" s="45" t="s">
        <v>483</v>
      </c>
      <c r="B5" s="45"/>
      <c r="C5" s="45"/>
      <c r="D5" s="45"/>
      <c r="E5" s="45"/>
      <c r="F5" s="45"/>
      <c r="G5" s="45"/>
      <c r="H5" s="45"/>
      <c r="I5" s="45"/>
    </row>
    <row r="6" spans="1:9" ht="18" customHeight="1" x14ac:dyDescent="0.25">
      <c r="A6" s="67" t="s">
        <v>350</v>
      </c>
      <c r="B6" s="67" t="s">
        <v>12</v>
      </c>
      <c r="C6" s="67" t="s">
        <v>13</v>
      </c>
      <c r="D6" s="67" t="s">
        <v>14</v>
      </c>
      <c r="E6" s="67"/>
      <c r="F6" s="67"/>
      <c r="G6" s="67"/>
      <c r="H6" s="67"/>
      <c r="I6" s="67"/>
    </row>
    <row r="7" spans="1:9" ht="47.25" x14ac:dyDescent="0.25">
      <c r="A7" s="67"/>
      <c r="B7" s="67"/>
      <c r="C7" s="67"/>
      <c r="D7" s="5" t="s">
        <v>15</v>
      </c>
      <c r="E7" s="5" t="s">
        <v>16</v>
      </c>
      <c r="F7" s="5" t="s">
        <v>7</v>
      </c>
      <c r="G7" s="5" t="s">
        <v>8</v>
      </c>
      <c r="H7" s="5" t="s">
        <v>9</v>
      </c>
      <c r="I7" s="5" t="s">
        <v>10</v>
      </c>
    </row>
    <row r="8" spans="1:9" ht="18" customHeight="1" x14ac:dyDescent="0.25">
      <c r="A8" s="68" t="s">
        <v>482</v>
      </c>
      <c r="B8" s="68"/>
      <c r="C8" s="68"/>
      <c r="D8" s="68"/>
      <c r="E8" s="68"/>
      <c r="F8" s="68"/>
      <c r="G8" s="68"/>
      <c r="H8" s="68"/>
      <c r="I8" s="68"/>
    </row>
    <row r="9" spans="1:9" ht="18" customHeight="1" x14ac:dyDescent="0.25">
      <c r="A9" s="68" t="s">
        <v>20</v>
      </c>
      <c r="B9" s="68"/>
      <c r="C9" s="68"/>
      <c r="D9" s="68"/>
      <c r="E9" s="68"/>
      <c r="F9" s="68"/>
      <c r="G9" s="68"/>
      <c r="H9" s="68"/>
      <c r="I9" s="68"/>
    </row>
    <row r="10" spans="1:9" ht="15.95" customHeight="1" x14ac:dyDescent="0.25">
      <c r="A10" s="46" t="s">
        <v>351</v>
      </c>
      <c r="B10" s="47" t="s">
        <v>511</v>
      </c>
      <c r="C10" s="42" t="s">
        <v>522</v>
      </c>
      <c r="D10" s="9" t="s">
        <v>177</v>
      </c>
      <c r="E10" s="4">
        <f>E11+E12</f>
        <v>11344.2</v>
      </c>
      <c r="F10" s="4">
        <f t="shared" ref="F10:I10" si="0">F11+F12</f>
        <v>8451</v>
      </c>
      <c r="G10" s="4">
        <f t="shared" si="0"/>
        <v>2893.2</v>
      </c>
      <c r="H10" s="4">
        <f t="shared" si="0"/>
        <v>0</v>
      </c>
      <c r="I10" s="4">
        <f t="shared" si="0"/>
        <v>0</v>
      </c>
    </row>
    <row r="11" spans="1:9" ht="15.95" customHeight="1" x14ac:dyDescent="0.25">
      <c r="A11" s="46"/>
      <c r="B11" s="47"/>
      <c r="C11" s="43"/>
      <c r="D11" s="9" t="s">
        <v>17</v>
      </c>
      <c r="E11" s="4">
        <f>SUM(F11:I11)</f>
        <v>11344.2</v>
      </c>
      <c r="F11" s="4">
        <f>F14+F17+F20+F23</f>
        <v>8451</v>
      </c>
      <c r="G11" s="4">
        <f t="shared" ref="G11:I11" si="1">G14+G17+G20+G23</f>
        <v>2893.2</v>
      </c>
      <c r="H11" s="4">
        <f t="shared" si="1"/>
        <v>0</v>
      </c>
      <c r="I11" s="4">
        <f t="shared" si="1"/>
        <v>0</v>
      </c>
    </row>
    <row r="12" spans="1:9" ht="15.95" customHeight="1" x14ac:dyDescent="0.25">
      <c r="A12" s="46"/>
      <c r="B12" s="47"/>
      <c r="C12" s="43"/>
      <c r="D12" s="9" t="s">
        <v>19</v>
      </c>
      <c r="E12" s="4">
        <f>SUM(F12:I12)</f>
        <v>0</v>
      </c>
      <c r="F12" s="4">
        <f>F15+F18+F21+F24</f>
        <v>0</v>
      </c>
      <c r="G12" s="4">
        <f t="shared" ref="G12:I12" si="2">G15+G18+G21+G24</f>
        <v>0</v>
      </c>
      <c r="H12" s="4">
        <f t="shared" si="2"/>
        <v>0</v>
      </c>
      <c r="I12" s="4">
        <f t="shared" si="2"/>
        <v>0</v>
      </c>
    </row>
    <row r="13" spans="1:9" ht="15.95" customHeight="1" x14ac:dyDescent="0.25">
      <c r="A13" s="46" t="s">
        <v>527</v>
      </c>
      <c r="B13" s="47" t="s">
        <v>518</v>
      </c>
      <c r="C13" s="43"/>
      <c r="D13" s="9" t="s">
        <v>177</v>
      </c>
      <c r="E13" s="4">
        <f>E14+E15</f>
        <v>2893.2</v>
      </c>
      <c r="F13" s="4">
        <f t="shared" ref="F13:I13" si="3">F14+F15</f>
        <v>0</v>
      </c>
      <c r="G13" s="4">
        <f t="shared" si="3"/>
        <v>2893.2</v>
      </c>
      <c r="H13" s="4">
        <f t="shared" si="3"/>
        <v>0</v>
      </c>
      <c r="I13" s="4">
        <f t="shared" si="3"/>
        <v>0</v>
      </c>
    </row>
    <row r="14" spans="1:9" ht="15.95" customHeight="1" x14ac:dyDescent="0.25">
      <c r="A14" s="46"/>
      <c r="B14" s="47"/>
      <c r="C14" s="43"/>
      <c r="D14" s="9" t="s">
        <v>17</v>
      </c>
      <c r="E14" s="4">
        <f>SUM(F14:I14)</f>
        <v>2893.2</v>
      </c>
      <c r="F14" s="4">
        <v>0</v>
      </c>
      <c r="G14" s="4">
        <v>2893.2</v>
      </c>
      <c r="H14" s="4">
        <v>0</v>
      </c>
      <c r="I14" s="4">
        <v>0</v>
      </c>
    </row>
    <row r="15" spans="1:9" ht="15.95" customHeight="1" x14ac:dyDescent="0.25">
      <c r="A15" s="46"/>
      <c r="B15" s="47"/>
      <c r="C15" s="43"/>
      <c r="D15" s="9" t="s">
        <v>19</v>
      </c>
      <c r="E15" s="4">
        <f>SUM(F15:I15)</f>
        <v>0</v>
      </c>
      <c r="F15" s="4">
        <v>0</v>
      </c>
      <c r="G15" s="4">
        <v>0</v>
      </c>
      <c r="H15" s="4">
        <v>0</v>
      </c>
      <c r="I15" s="4">
        <v>0</v>
      </c>
    </row>
    <row r="16" spans="1:9" ht="15.95" customHeight="1" x14ac:dyDescent="0.25">
      <c r="A16" s="46" t="s">
        <v>528</v>
      </c>
      <c r="B16" s="47" t="s">
        <v>519</v>
      </c>
      <c r="C16" s="43"/>
      <c r="D16" s="9" t="s">
        <v>177</v>
      </c>
      <c r="E16" s="4">
        <f>E17+E18</f>
        <v>0</v>
      </c>
      <c r="F16" s="4">
        <f t="shared" ref="F16:I16" si="4">F18+F17</f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</row>
    <row r="17" spans="1:9" ht="15.95" customHeight="1" x14ac:dyDescent="0.25">
      <c r="A17" s="46"/>
      <c r="B17" s="47"/>
      <c r="C17" s="43"/>
      <c r="D17" s="9" t="s">
        <v>17</v>
      </c>
      <c r="E17" s="4">
        <f>SUM(F17:I17)</f>
        <v>0</v>
      </c>
      <c r="F17" s="4">
        <v>0</v>
      </c>
      <c r="G17" s="4">
        <v>0</v>
      </c>
      <c r="H17" s="4">
        <v>0</v>
      </c>
      <c r="I17" s="4">
        <v>0</v>
      </c>
    </row>
    <row r="18" spans="1:9" ht="15.95" customHeight="1" x14ac:dyDescent="0.25">
      <c r="A18" s="46"/>
      <c r="B18" s="47"/>
      <c r="C18" s="43"/>
      <c r="D18" s="9" t="s">
        <v>19</v>
      </c>
      <c r="E18" s="4">
        <f>SUM(F18:I18)</f>
        <v>0</v>
      </c>
      <c r="F18" s="4">
        <v>0</v>
      </c>
      <c r="G18" s="4">
        <v>0</v>
      </c>
      <c r="H18" s="4">
        <v>0</v>
      </c>
      <c r="I18" s="4">
        <v>0</v>
      </c>
    </row>
    <row r="19" spans="1:9" ht="15.95" customHeight="1" x14ac:dyDescent="0.25">
      <c r="A19" s="46" t="s">
        <v>529</v>
      </c>
      <c r="B19" s="47" t="s">
        <v>521</v>
      </c>
      <c r="C19" s="43"/>
      <c r="D19" s="9" t="s">
        <v>177</v>
      </c>
      <c r="E19" s="4">
        <f>E20+E21</f>
        <v>7161</v>
      </c>
      <c r="F19" s="4">
        <f t="shared" ref="F19:I19" si="5">F21+F20</f>
        <v>7161</v>
      </c>
      <c r="G19" s="4">
        <f t="shared" si="5"/>
        <v>0</v>
      </c>
      <c r="H19" s="4">
        <f t="shared" si="5"/>
        <v>0</v>
      </c>
      <c r="I19" s="4">
        <f t="shared" si="5"/>
        <v>0</v>
      </c>
    </row>
    <row r="20" spans="1:9" ht="15.95" customHeight="1" x14ac:dyDescent="0.25">
      <c r="A20" s="46"/>
      <c r="B20" s="47"/>
      <c r="C20" s="43"/>
      <c r="D20" s="9" t="s">
        <v>17</v>
      </c>
      <c r="E20" s="4">
        <f>SUM(F20:I20)</f>
        <v>7161</v>
      </c>
      <c r="F20" s="4">
        <v>7161</v>
      </c>
      <c r="G20" s="4">
        <v>0</v>
      </c>
      <c r="H20" s="4">
        <v>0</v>
      </c>
      <c r="I20" s="4">
        <v>0</v>
      </c>
    </row>
    <row r="21" spans="1:9" ht="15.95" customHeight="1" x14ac:dyDescent="0.25">
      <c r="A21" s="46"/>
      <c r="B21" s="47"/>
      <c r="C21" s="43"/>
      <c r="D21" s="9" t="s">
        <v>19</v>
      </c>
      <c r="E21" s="4">
        <f>SUM(F21:I21)</f>
        <v>0</v>
      </c>
      <c r="F21" s="4">
        <v>0</v>
      </c>
      <c r="G21" s="4">
        <v>0</v>
      </c>
      <c r="H21" s="4">
        <v>0</v>
      </c>
      <c r="I21" s="4">
        <v>0</v>
      </c>
    </row>
    <row r="22" spans="1:9" ht="15.95" customHeight="1" x14ac:dyDescent="0.25">
      <c r="A22" s="46" t="s">
        <v>530</v>
      </c>
      <c r="B22" s="47" t="s">
        <v>546</v>
      </c>
      <c r="C22" s="43"/>
      <c r="D22" s="9" t="s">
        <v>177</v>
      </c>
      <c r="E22" s="4">
        <f>E23</f>
        <v>1290</v>
      </c>
      <c r="F22" s="4">
        <f t="shared" ref="F22:I22" si="6">F23</f>
        <v>1290</v>
      </c>
      <c r="G22" s="4">
        <f t="shared" si="6"/>
        <v>0</v>
      </c>
      <c r="H22" s="4">
        <f t="shared" si="6"/>
        <v>0</v>
      </c>
      <c r="I22" s="4">
        <f t="shared" si="6"/>
        <v>0</v>
      </c>
    </row>
    <row r="23" spans="1:9" ht="15.95" customHeight="1" x14ac:dyDescent="0.25">
      <c r="A23" s="46"/>
      <c r="B23" s="47"/>
      <c r="C23" s="43"/>
      <c r="D23" s="9" t="s">
        <v>17</v>
      </c>
      <c r="E23" s="4">
        <f>SUM(F23:I23)</f>
        <v>1290</v>
      </c>
      <c r="F23" s="4">
        <v>1290</v>
      </c>
      <c r="G23" s="4">
        <v>0</v>
      </c>
      <c r="H23" s="4">
        <v>0</v>
      </c>
      <c r="I23" s="4">
        <v>0</v>
      </c>
    </row>
    <row r="24" spans="1:9" ht="15.95" customHeight="1" x14ac:dyDescent="0.25">
      <c r="A24" s="46"/>
      <c r="B24" s="47"/>
      <c r="C24" s="44"/>
      <c r="D24" s="9" t="s">
        <v>19</v>
      </c>
      <c r="E24" s="4">
        <f>SUM(F24:I24)</f>
        <v>0</v>
      </c>
      <c r="F24" s="4">
        <v>0</v>
      </c>
      <c r="G24" s="4">
        <v>0</v>
      </c>
      <c r="H24" s="4">
        <v>0</v>
      </c>
      <c r="I24" s="4">
        <v>0</v>
      </c>
    </row>
    <row r="25" spans="1:9" ht="15.95" customHeight="1" x14ac:dyDescent="0.25">
      <c r="A25" s="46" t="s">
        <v>352</v>
      </c>
      <c r="B25" s="47" t="s">
        <v>512</v>
      </c>
      <c r="C25" s="42" t="s">
        <v>522</v>
      </c>
      <c r="D25" s="9" t="s">
        <v>177</v>
      </c>
      <c r="E25" s="4">
        <f>E26+E27</f>
        <v>838.1</v>
      </c>
      <c r="F25" s="4">
        <f t="shared" ref="F25:I25" si="7">F26+F27</f>
        <v>838.1</v>
      </c>
      <c r="G25" s="4">
        <f t="shared" si="7"/>
        <v>0</v>
      </c>
      <c r="H25" s="4">
        <f t="shared" si="7"/>
        <v>0</v>
      </c>
      <c r="I25" s="4">
        <f t="shared" si="7"/>
        <v>0</v>
      </c>
    </row>
    <row r="26" spans="1:9" ht="15.95" customHeight="1" x14ac:dyDescent="0.25">
      <c r="A26" s="46"/>
      <c r="B26" s="47"/>
      <c r="C26" s="43"/>
      <c r="D26" s="9" t="s">
        <v>17</v>
      </c>
      <c r="E26" s="4">
        <f>SUM(F26:I26)</f>
        <v>838.1</v>
      </c>
      <c r="F26" s="4">
        <f>F29+F32</f>
        <v>838.1</v>
      </c>
      <c r="G26" s="4">
        <f t="shared" ref="G26:I26" si="8">G29+G32</f>
        <v>0</v>
      </c>
      <c r="H26" s="4">
        <f t="shared" si="8"/>
        <v>0</v>
      </c>
      <c r="I26" s="4">
        <f t="shared" si="8"/>
        <v>0</v>
      </c>
    </row>
    <row r="27" spans="1:9" ht="15.95" customHeight="1" x14ac:dyDescent="0.25">
      <c r="A27" s="46"/>
      <c r="B27" s="47"/>
      <c r="C27" s="43"/>
      <c r="D27" s="9" t="s">
        <v>19</v>
      </c>
      <c r="E27" s="4">
        <f>SUM(F27:I27)</f>
        <v>0</v>
      </c>
      <c r="F27" s="4">
        <f>F30+F33</f>
        <v>0</v>
      </c>
      <c r="G27" s="4">
        <f t="shared" ref="G27:I27" si="9">G30+G33</f>
        <v>0</v>
      </c>
      <c r="H27" s="4">
        <f t="shared" si="9"/>
        <v>0</v>
      </c>
      <c r="I27" s="4">
        <f t="shared" si="9"/>
        <v>0</v>
      </c>
    </row>
    <row r="28" spans="1:9" ht="15.95" customHeight="1" x14ac:dyDescent="0.25">
      <c r="A28" s="46" t="s">
        <v>531</v>
      </c>
      <c r="B28" s="47" t="s">
        <v>513</v>
      </c>
      <c r="C28" s="43"/>
      <c r="D28" s="9" t="s">
        <v>177</v>
      </c>
      <c r="E28" s="4">
        <f>E29+E30</f>
        <v>0</v>
      </c>
      <c r="F28" s="4">
        <f t="shared" ref="F28:I28" si="10">F29+F30</f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</row>
    <row r="29" spans="1:9" ht="15.95" customHeight="1" x14ac:dyDescent="0.25">
      <c r="A29" s="46"/>
      <c r="B29" s="47"/>
      <c r="C29" s="43"/>
      <c r="D29" s="9" t="s">
        <v>17</v>
      </c>
      <c r="E29" s="4">
        <f>SUM(F29:I29)</f>
        <v>0</v>
      </c>
      <c r="F29" s="4">
        <v>0</v>
      </c>
      <c r="G29" s="4">
        <v>0</v>
      </c>
      <c r="H29" s="4">
        <v>0</v>
      </c>
      <c r="I29" s="4">
        <v>0</v>
      </c>
    </row>
    <row r="30" spans="1:9" ht="15.95" customHeight="1" x14ac:dyDescent="0.25">
      <c r="A30" s="46"/>
      <c r="B30" s="47"/>
      <c r="C30" s="43"/>
      <c r="D30" s="9" t="s">
        <v>19</v>
      </c>
      <c r="E30" s="4">
        <f>SUM(F30:I30)</f>
        <v>0</v>
      </c>
      <c r="F30" s="4">
        <v>0</v>
      </c>
      <c r="G30" s="4">
        <v>0</v>
      </c>
      <c r="H30" s="4">
        <v>0</v>
      </c>
      <c r="I30" s="4">
        <v>0</v>
      </c>
    </row>
    <row r="31" spans="1:9" ht="15.95" customHeight="1" x14ac:dyDescent="0.25">
      <c r="A31" s="46" t="s">
        <v>532</v>
      </c>
      <c r="B31" s="47" t="s">
        <v>517</v>
      </c>
      <c r="C31" s="43"/>
      <c r="D31" s="9" t="s">
        <v>177</v>
      </c>
      <c r="E31" s="4">
        <f>E32+E33</f>
        <v>838.1</v>
      </c>
      <c r="F31" s="29">
        <f t="shared" ref="F31:I31" si="11">F32+F33</f>
        <v>838.1</v>
      </c>
      <c r="G31" s="4">
        <f t="shared" si="11"/>
        <v>0</v>
      </c>
      <c r="H31" s="4">
        <f t="shared" si="11"/>
        <v>0</v>
      </c>
      <c r="I31" s="4">
        <f t="shared" si="11"/>
        <v>0</v>
      </c>
    </row>
    <row r="32" spans="1:9" ht="15.95" customHeight="1" x14ac:dyDescent="0.25">
      <c r="A32" s="46"/>
      <c r="B32" s="47"/>
      <c r="C32" s="43"/>
      <c r="D32" s="9" t="s">
        <v>17</v>
      </c>
      <c r="E32" s="4">
        <f>SUM(F32:I32)</f>
        <v>838.1</v>
      </c>
      <c r="F32" s="29">
        <v>838.1</v>
      </c>
      <c r="G32" s="4">
        <v>0</v>
      </c>
      <c r="H32" s="4">
        <v>0</v>
      </c>
      <c r="I32" s="4">
        <v>0</v>
      </c>
    </row>
    <row r="33" spans="1:9" ht="15.95" customHeight="1" x14ac:dyDescent="0.25">
      <c r="A33" s="46"/>
      <c r="B33" s="47"/>
      <c r="C33" s="44"/>
      <c r="D33" s="9" t="s">
        <v>19</v>
      </c>
      <c r="E33" s="4">
        <f>SUM(F33:I33)</f>
        <v>0</v>
      </c>
      <c r="F33" s="4">
        <v>0</v>
      </c>
      <c r="G33" s="4">
        <v>0</v>
      </c>
      <c r="H33" s="4">
        <v>0</v>
      </c>
      <c r="I33" s="4">
        <v>0</v>
      </c>
    </row>
    <row r="34" spans="1:9" ht="15.95" customHeight="1" x14ac:dyDescent="0.25">
      <c r="A34" s="46" t="s">
        <v>353</v>
      </c>
      <c r="B34" s="47" t="s">
        <v>514</v>
      </c>
      <c r="C34" s="42" t="s">
        <v>515</v>
      </c>
      <c r="D34" s="9" t="s">
        <v>177</v>
      </c>
      <c r="E34" s="4">
        <f>E35+E36</f>
        <v>28148.6</v>
      </c>
      <c r="F34" s="4">
        <f t="shared" ref="F34:I34" si="12">F35+F36</f>
        <v>23212.199999999997</v>
      </c>
      <c r="G34" s="4">
        <f t="shared" si="12"/>
        <v>4936.3999999999996</v>
      </c>
      <c r="H34" s="4">
        <f t="shared" si="12"/>
        <v>0</v>
      </c>
      <c r="I34" s="4">
        <f t="shared" si="12"/>
        <v>0</v>
      </c>
    </row>
    <row r="35" spans="1:9" ht="15.95" customHeight="1" x14ac:dyDescent="0.25">
      <c r="A35" s="46"/>
      <c r="B35" s="47"/>
      <c r="C35" s="43"/>
      <c r="D35" s="9" t="s">
        <v>17</v>
      </c>
      <c r="E35" s="4">
        <f>SUM(F35:I35)</f>
        <v>28148.6</v>
      </c>
      <c r="F35" s="4">
        <f>F38+F41+F44+F47</f>
        <v>23212.199999999997</v>
      </c>
      <c r="G35" s="4">
        <f t="shared" ref="G35:I35" si="13">G38+G41+G44+G47</f>
        <v>4936.3999999999996</v>
      </c>
      <c r="H35" s="4">
        <f t="shared" si="13"/>
        <v>0</v>
      </c>
      <c r="I35" s="4">
        <f t="shared" si="13"/>
        <v>0</v>
      </c>
    </row>
    <row r="36" spans="1:9" ht="15.95" customHeight="1" x14ac:dyDescent="0.25">
      <c r="A36" s="46"/>
      <c r="B36" s="47"/>
      <c r="C36" s="43"/>
      <c r="D36" s="9" t="s">
        <v>19</v>
      </c>
      <c r="E36" s="4">
        <f>SUM(F36:I36)</f>
        <v>0</v>
      </c>
      <c r="F36" s="4">
        <f>F39+F42+F45+F48</f>
        <v>0</v>
      </c>
      <c r="G36" s="4">
        <f t="shared" ref="G36:I36" si="14">G39+G42+G45+G48</f>
        <v>0</v>
      </c>
      <c r="H36" s="4">
        <f t="shared" si="14"/>
        <v>0</v>
      </c>
      <c r="I36" s="4">
        <f t="shared" si="14"/>
        <v>0</v>
      </c>
    </row>
    <row r="37" spans="1:9" ht="15.95" customHeight="1" x14ac:dyDescent="0.25">
      <c r="A37" s="46" t="s">
        <v>533</v>
      </c>
      <c r="B37" s="47" t="s">
        <v>516</v>
      </c>
      <c r="C37" s="43"/>
      <c r="D37" s="9" t="s">
        <v>177</v>
      </c>
      <c r="E37" s="4">
        <f>E38+E39</f>
        <v>442.2</v>
      </c>
      <c r="F37" s="4">
        <f t="shared" ref="F37:I37" si="15">F38+F39</f>
        <v>442.2</v>
      </c>
      <c r="G37" s="4">
        <f t="shared" si="15"/>
        <v>0</v>
      </c>
      <c r="H37" s="4">
        <f t="shared" si="15"/>
        <v>0</v>
      </c>
      <c r="I37" s="4">
        <f t="shared" si="15"/>
        <v>0</v>
      </c>
    </row>
    <row r="38" spans="1:9" ht="15.95" customHeight="1" x14ac:dyDescent="0.25">
      <c r="A38" s="46"/>
      <c r="B38" s="47"/>
      <c r="C38" s="43"/>
      <c r="D38" s="9" t="s">
        <v>17</v>
      </c>
      <c r="E38" s="4">
        <f t="shared" ref="E38:E45" si="16">SUM(F38:I38)</f>
        <v>442.2</v>
      </c>
      <c r="F38" s="4">
        <f>112.5+329.7</f>
        <v>442.2</v>
      </c>
      <c r="G38" s="4">
        <v>0</v>
      </c>
      <c r="H38" s="4">
        <v>0</v>
      </c>
      <c r="I38" s="4">
        <v>0</v>
      </c>
    </row>
    <row r="39" spans="1:9" ht="15.95" customHeight="1" x14ac:dyDescent="0.25">
      <c r="A39" s="46"/>
      <c r="B39" s="47"/>
      <c r="C39" s="43"/>
      <c r="D39" s="9" t="s">
        <v>19</v>
      </c>
      <c r="E39" s="4">
        <f t="shared" si="16"/>
        <v>0</v>
      </c>
      <c r="F39" s="4">
        <v>0</v>
      </c>
      <c r="G39" s="4">
        <v>0</v>
      </c>
      <c r="H39" s="4">
        <v>0</v>
      </c>
      <c r="I39" s="4">
        <v>0</v>
      </c>
    </row>
    <row r="40" spans="1:9" ht="15.95" customHeight="1" x14ac:dyDescent="0.25">
      <c r="A40" s="46" t="s">
        <v>534</v>
      </c>
      <c r="B40" s="47" t="s">
        <v>444</v>
      </c>
      <c r="C40" s="43"/>
      <c r="D40" s="9" t="s">
        <v>177</v>
      </c>
      <c r="E40" s="4">
        <f t="shared" ref="E40:E42" si="17">SUM(F40:I40)</f>
        <v>22701.399999999998</v>
      </c>
      <c r="F40" s="4">
        <f t="shared" ref="F40:I40" si="18">SUM(F41:F42)</f>
        <v>22701.399999999998</v>
      </c>
      <c r="G40" s="4">
        <f t="shared" si="18"/>
        <v>0</v>
      </c>
      <c r="H40" s="4">
        <f t="shared" si="18"/>
        <v>0</v>
      </c>
      <c r="I40" s="4">
        <f t="shared" si="18"/>
        <v>0</v>
      </c>
    </row>
    <row r="41" spans="1:9" ht="15.95" customHeight="1" x14ac:dyDescent="0.25">
      <c r="A41" s="46"/>
      <c r="B41" s="47"/>
      <c r="C41" s="43"/>
      <c r="D41" s="9" t="s">
        <v>17</v>
      </c>
      <c r="E41" s="4">
        <f t="shared" si="17"/>
        <v>22701.399999999998</v>
      </c>
      <c r="F41" s="4">
        <f>23031.1-329.7</f>
        <v>22701.399999999998</v>
      </c>
      <c r="G41" s="4">
        <v>0</v>
      </c>
      <c r="H41" s="4">
        <v>0</v>
      </c>
      <c r="I41" s="4">
        <v>0</v>
      </c>
    </row>
    <row r="42" spans="1:9" ht="15.95" customHeight="1" x14ac:dyDescent="0.25">
      <c r="A42" s="46"/>
      <c r="B42" s="47"/>
      <c r="C42" s="43"/>
      <c r="D42" s="9" t="s">
        <v>19</v>
      </c>
      <c r="E42" s="4">
        <f t="shared" si="17"/>
        <v>0</v>
      </c>
      <c r="F42" s="4">
        <v>0</v>
      </c>
      <c r="G42" s="4">
        <v>0</v>
      </c>
      <c r="H42" s="4">
        <v>0</v>
      </c>
      <c r="I42" s="4">
        <v>0</v>
      </c>
    </row>
    <row r="43" spans="1:9" ht="15.95" customHeight="1" x14ac:dyDescent="0.25">
      <c r="A43" s="46" t="s">
        <v>535</v>
      </c>
      <c r="B43" s="47" t="s">
        <v>466</v>
      </c>
      <c r="C43" s="43"/>
      <c r="D43" s="9" t="s">
        <v>177</v>
      </c>
      <c r="E43" s="4">
        <f t="shared" si="16"/>
        <v>0</v>
      </c>
      <c r="F43" s="4">
        <f t="shared" ref="F43:I43" si="19">SUM(F44:F45)</f>
        <v>0</v>
      </c>
      <c r="G43" s="4">
        <f t="shared" si="19"/>
        <v>0</v>
      </c>
      <c r="H43" s="4">
        <f t="shared" si="19"/>
        <v>0</v>
      </c>
      <c r="I43" s="4">
        <f t="shared" si="19"/>
        <v>0</v>
      </c>
    </row>
    <row r="44" spans="1:9" ht="15.95" customHeight="1" x14ac:dyDescent="0.25">
      <c r="A44" s="46"/>
      <c r="B44" s="47"/>
      <c r="C44" s="43"/>
      <c r="D44" s="9" t="s">
        <v>17</v>
      </c>
      <c r="E44" s="4">
        <f t="shared" si="16"/>
        <v>0</v>
      </c>
      <c r="F44" s="4">
        <v>0</v>
      </c>
      <c r="G44" s="4">
        <v>0</v>
      </c>
      <c r="H44" s="4">
        <v>0</v>
      </c>
      <c r="I44" s="4">
        <v>0</v>
      </c>
    </row>
    <row r="45" spans="1:9" ht="15.95" customHeight="1" x14ac:dyDescent="0.25">
      <c r="A45" s="46"/>
      <c r="B45" s="47"/>
      <c r="C45" s="43"/>
      <c r="D45" s="9" t="s">
        <v>19</v>
      </c>
      <c r="E45" s="4">
        <f t="shared" si="16"/>
        <v>0</v>
      </c>
      <c r="F45" s="4">
        <v>0</v>
      </c>
      <c r="G45" s="4">
        <v>0</v>
      </c>
      <c r="H45" s="4">
        <v>0</v>
      </c>
      <c r="I45" s="4">
        <v>0</v>
      </c>
    </row>
    <row r="46" spans="1:9" ht="15.95" customHeight="1" x14ac:dyDescent="0.25">
      <c r="A46" s="46" t="s">
        <v>536</v>
      </c>
      <c r="B46" s="47" t="s">
        <v>520</v>
      </c>
      <c r="C46" s="43"/>
      <c r="D46" s="9" t="s">
        <v>177</v>
      </c>
      <c r="E46" s="4">
        <f t="shared" ref="E46:E48" si="20">SUM(F46:I46)</f>
        <v>5005</v>
      </c>
      <c r="F46" s="4">
        <f t="shared" ref="F46:I46" si="21">SUM(F47:F48)</f>
        <v>68.599999999999994</v>
      </c>
      <c r="G46" s="4">
        <f t="shared" si="21"/>
        <v>4936.3999999999996</v>
      </c>
      <c r="H46" s="4">
        <f t="shared" si="21"/>
        <v>0</v>
      </c>
      <c r="I46" s="4">
        <f t="shared" si="21"/>
        <v>0</v>
      </c>
    </row>
    <row r="47" spans="1:9" ht="15.95" customHeight="1" x14ac:dyDescent="0.25">
      <c r="A47" s="46"/>
      <c r="B47" s="47"/>
      <c r="C47" s="43"/>
      <c r="D47" s="9" t="s">
        <v>17</v>
      </c>
      <c r="E47" s="4">
        <f t="shared" si="20"/>
        <v>5005</v>
      </c>
      <c r="F47" s="4">
        <v>68.599999999999994</v>
      </c>
      <c r="G47" s="4">
        <v>4936.3999999999996</v>
      </c>
      <c r="H47" s="4">
        <v>0</v>
      </c>
      <c r="I47" s="4">
        <v>0</v>
      </c>
    </row>
    <row r="48" spans="1:9" ht="15.95" customHeight="1" x14ac:dyDescent="0.25">
      <c r="A48" s="46"/>
      <c r="B48" s="47"/>
      <c r="C48" s="44"/>
      <c r="D48" s="9" t="s">
        <v>19</v>
      </c>
      <c r="E48" s="4">
        <f t="shared" si="20"/>
        <v>0</v>
      </c>
      <c r="F48" s="4">
        <v>0</v>
      </c>
      <c r="G48" s="4">
        <v>0</v>
      </c>
      <c r="H48" s="4">
        <v>0</v>
      </c>
      <c r="I48" s="4">
        <v>0</v>
      </c>
    </row>
    <row r="49" spans="1:15" ht="15.95" customHeight="1" x14ac:dyDescent="0.25">
      <c r="A49" s="46" t="s">
        <v>22</v>
      </c>
      <c r="B49" s="47" t="s">
        <v>486</v>
      </c>
      <c r="C49" s="48" t="s">
        <v>23</v>
      </c>
      <c r="D49" s="9" t="s">
        <v>177</v>
      </c>
      <c r="E49" s="4">
        <f>E50+E51+E52</f>
        <v>104296</v>
      </c>
      <c r="F49" s="29">
        <f t="shared" ref="F49:I49" si="22">F50+F51+F52</f>
        <v>1703.3</v>
      </c>
      <c r="G49" s="4">
        <f t="shared" si="22"/>
        <v>102592.7</v>
      </c>
      <c r="H49" s="4">
        <f t="shared" si="22"/>
        <v>0</v>
      </c>
      <c r="I49" s="4">
        <f t="shared" si="22"/>
        <v>0</v>
      </c>
    </row>
    <row r="50" spans="1:15" ht="15.95" customHeight="1" x14ac:dyDescent="0.25">
      <c r="A50" s="46"/>
      <c r="B50" s="47"/>
      <c r="C50" s="48"/>
      <c r="D50" s="9" t="s">
        <v>17</v>
      </c>
      <c r="E50" s="4">
        <f t="shared" ref="E50:E52" si="23">SUM(F50:I50)</f>
        <v>2729.3</v>
      </c>
      <c r="F50" s="29">
        <v>1703.3</v>
      </c>
      <c r="G50" s="4">
        <f>1026</f>
        <v>1026</v>
      </c>
      <c r="H50" s="4">
        <v>0</v>
      </c>
      <c r="I50" s="4">
        <v>0</v>
      </c>
    </row>
    <row r="51" spans="1:15" ht="15.95" customHeight="1" x14ac:dyDescent="0.25">
      <c r="A51" s="46"/>
      <c r="B51" s="47"/>
      <c r="C51" s="48"/>
      <c r="D51" s="9" t="s">
        <v>19</v>
      </c>
      <c r="E51" s="4">
        <f t="shared" si="23"/>
        <v>101566.7</v>
      </c>
      <c r="F51" s="29">
        <f>171430.6-171430.6</f>
        <v>0</v>
      </c>
      <c r="G51" s="4">
        <v>101566.7</v>
      </c>
      <c r="H51" s="4">
        <v>0</v>
      </c>
      <c r="I51" s="4">
        <v>0</v>
      </c>
    </row>
    <row r="52" spans="1:15" ht="15.95" customHeight="1" x14ac:dyDescent="0.25">
      <c r="A52" s="46"/>
      <c r="B52" s="47"/>
      <c r="C52" s="48"/>
      <c r="D52" s="9" t="s">
        <v>18</v>
      </c>
      <c r="E52" s="4">
        <f t="shared" si="23"/>
        <v>0</v>
      </c>
      <c r="F52" s="29">
        <v>0</v>
      </c>
      <c r="G52" s="4">
        <v>0</v>
      </c>
      <c r="H52" s="4">
        <v>0</v>
      </c>
      <c r="I52" s="4">
        <v>0</v>
      </c>
      <c r="K52" s="3"/>
      <c r="L52" s="3"/>
      <c r="M52" s="3"/>
      <c r="N52" s="3"/>
      <c r="O52" s="3"/>
    </row>
    <row r="53" spans="1:15" ht="15.95" customHeight="1" x14ac:dyDescent="0.25">
      <c r="A53" s="46" t="s">
        <v>24</v>
      </c>
      <c r="B53" s="47" t="s">
        <v>488</v>
      </c>
      <c r="C53" s="48" t="s">
        <v>30</v>
      </c>
      <c r="D53" s="9" t="s">
        <v>177</v>
      </c>
      <c r="E53" s="4">
        <f t="shared" ref="E53:E61" si="24">SUM(F53:I53)</f>
        <v>5437.2</v>
      </c>
      <c r="F53" s="29">
        <f t="shared" ref="F53:I53" si="25">F54+F55+F56</f>
        <v>5437.2</v>
      </c>
      <c r="G53" s="4">
        <f t="shared" si="25"/>
        <v>0</v>
      </c>
      <c r="H53" s="4">
        <f t="shared" si="25"/>
        <v>0</v>
      </c>
      <c r="I53" s="4">
        <f t="shared" si="25"/>
        <v>0</v>
      </c>
    </row>
    <row r="54" spans="1:15" ht="15.95" customHeight="1" x14ac:dyDescent="0.25">
      <c r="A54" s="46"/>
      <c r="B54" s="47"/>
      <c r="C54" s="48"/>
      <c r="D54" s="9" t="s">
        <v>17</v>
      </c>
      <c r="E54" s="4">
        <f t="shared" si="24"/>
        <v>5437.2</v>
      </c>
      <c r="F54" s="29">
        <v>5437.2</v>
      </c>
      <c r="G54" s="4">
        <v>0</v>
      </c>
      <c r="H54" s="4">
        <v>0</v>
      </c>
      <c r="I54" s="4">
        <v>0</v>
      </c>
    </row>
    <row r="55" spans="1:15" ht="15.95" customHeight="1" x14ac:dyDescent="0.25">
      <c r="A55" s="46"/>
      <c r="B55" s="47"/>
      <c r="C55" s="48"/>
      <c r="D55" s="9" t="s">
        <v>19</v>
      </c>
      <c r="E55" s="4">
        <f t="shared" si="24"/>
        <v>0</v>
      </c>
      <c r="F55" s="29">
        <v>0</v>
      </c>
      <c r="G55" s="4">
        <v>0</v>
      </c>
      <c r="H55" s="4">
        <v>0</v>
      </c>
      <c r="I55" s="4">
        <v>0</v>
      </c>
      <c r="K55" s="3"/>
    </row>
    <row r="56" spans="1:15" ht="15.95" customHeight="1" x14ac:dyDescent="0.25">
      <c r="A56" s="46"/>
      <c r="B56" s="47"/>
      <c r="C56" s="48"/>
      <c r="D56" s="9" t="s">
        <v>18</v>
      </c>
      <c r="E56" s="4">
        <f t="shared" si="24"/>
        <v>0</v>
      </c>
      <c r="F56" s="29">
        <v>0</v>
      </c>
      <c r="G56" s="4">
        <v>0</v>
      </c>
      <c r="H56" s="4">
        <v>0</v>
      </c>
      <c r="I56" s="4">
        <v>0</v>
      </c>
    </row>
    <row r="57" spans="1:15" ht="15.95" customHeight="1" x14ac:dyDescent="0.25">
      <c r="A57" s="46" t="s">
        <v>26</v>
      </c>
      <c r="B57" s="47" t="s">
        <v>523</v>
      </c>
      <c r="C57" s="48" t="s">
        <v>524</v>
      </c>
      <c r="D57" s="9" t="s">
        <v>177</v>
      </c>
      <c r="E57" s="4">
        <f t="shared" si="24"/>
        <v>4226.2</v>
      </c>
      <c r="F57" s="29">
        <f t="shared" ref="F57:I57" si="26">F58+F59</f>
        <v>2074</v>
      </c>
      <c r="G57" s="4">
        <f t="shared" si="26"/>
        <v>2152.1999999999998</v>
      </c>
      <c r="H57" s="4">
        <f t="shared" si="26"/>
        <v>0</v>
      </c>
      <c r="I57" s="4">
        <f t="shared" si="26"/>
        <v>0</v>
      </c>
    </row>
    <row r="58" spans="1:15" ht="15.95" customHeight="1" x14ac:dyDescent="0.25">
      <c r="A58" s="46"/>
      <c r="B58" s="47"/>
      <c r="C58" s="48"/>
      <c r="D58" s="9" t="s">
        <v>17</v>
      </c>
      <c r="E58" s="4">
        <f t="shared" si="24"/>
        <v>4226.2</v>
      </c>
      <c r="F58" s="29">
        <f>202+1872</f>
        <v>2074</v>
      </c>
      <c r="G58" s="4">
        <f>205.2+1947</f>
        <v>2152.1999999999998</v>
      </c>
      <c r="H58" s="4">
        <v>0</v>
      </c>
      <c r="I58" s="4">
        <v>0</v>
      </c>
    </row>
    <row r="59" spans="1:15" ht="15.95" customHeight="1" x14ac:dyDescent="0.25">
      <c r="A59" s="46"/>
      <c r="B59" s="47"/>
      <c r="C59" s="48"/>
      <c r="D59" s="9" t="s">
        <v>19</v>
      </c>
      <c r="E59" s="4">
        <f t="shared" si="24"/>
        <v>0</v>
      </c>
      <c r="F59" s="29">
        <v>0</v>
      </c>
      <c r="G59" s="4">
        <v>0</v>
      </c>
      <c r="H59" s="4">
        <v>0</v>
      </c>
      <c r="I59" s="4">
        <v>0</v>
      </c>
    </row>
    <row r="60" spans="1:15" ht="18" customHeight="1" x14ac:dyDescent="0.25">
      <c r="A60" s="50" t="s">
        <v>365</v>
      </c>
      <c r="B60" s="51"/>
      <c r="C60" s="42"/>
      <c r="D60" s="9" t="s">
        <v>177</v>
      </c>
      <c r="E60" s="4">
        <f t="shared" si="24"/>
        <v>154290.29999999999</v>
      </c>
      <c r="F60" s="4">
        <f t="shared" ref="F60:I60" si="27">F61+F62+F63</f>
        <v>41715.799999999996</v>
      </c>
      <c r="G60" s="4">
        <f t="shared" si="27"/>
        <v>112574.5</v>
      </c>
      <c r="H60" s="4">
        <f t="shared" si="27"/>
        <v>0</v>
      </c>
      <c r="I60" s="4">
        <f t="shared" si="27"/>
        <v>0</v>
      </c>
      <c r="K60" s="3"/>
      <c r="L60" s="3"/>
      <c r="M60" s="3"/>
    </row>
    <row r="61" spans="1:15" ht="18" customHeight="1" x14ac:dyDescent="0.25">
      <c r="A61" s="52"/>
      <c r="B61" s="53"/>
      <c r="C61" s="43"/>
      <c r="D61" s="9" t="s">
        <v>17</v>
      </c>
      <c r="E61" s="4">
        <f t="shared" si="24"/>
        <v>52723.599999999991</v>
      </c>
      <c r="F61" s="4">
        <f>F11+F26+F35+F50+F54+F58</f>
        <v>41715.799999999996</v>
      </c>
      <c r="G61" s="4">
        <f t="shared" ref="G61:I61" si="28">G11+G26+G35+G50+G54+G58</f>
        <v>11007.8</v>
      </c>
      <c r="H61" s="4">
        <f t="shared" si="28"/>
        <v>0</v>
      </c>
      <c r="I61" s="4">
        <f t="shared" si="28"/>
        <v>0</v>
      </c>
      <c r="K61" s="3"/>
    </row>
    <row r="62" spans="1:15" ht="18" customHeight="1" x14ac:dyDescent="0.25">
      <c r="A62" s="52"/>
      <c r="B62" s="53"/>
      <c r="C62" s="43"/>
      <c r="D62" s="9" t="s">
        <v>19</v>
      </c>
      <c r="E62" s="4">
        <f>F62+G62+H62+I62</f>
        <v>101566.7</v>
      </c>
      <c r="F62" s="4">
        <f>F12+F27+F36+F51+F55+F59</f>
        <v>0</v>
      </c>
      <c r="G62" s="4">
        <f t="shared" ref="G62:I62" si="29">G12+G27+G36+G51+G55+G59</f>
        <v>101566.7</v>
      </c>
      <c r="H62" s="4">
        <f t="shared" si="29"/>
        <v>0</v>
      </c>
      <c r="I62" s="4">
        <f t="shared" si="29"/>
        <v>0</v>
      </c>
    </row>
    <row r="63" spans="1:15" ht="18" customHeight="1" x14ac:dyDescent="0.25">
      <c r="A63" s="54"/>
      <c r="B63" s="55"/>
      <c r="C63" s="44"/>
      <c r="D63" s="9" t="s">
        <v>18</v>
      </c>
      <c r="E63" s="4">
        <f>SUM(F63:I63)</f>
        <v>0</v>
      </c>
      <c r="F63" s="4">
        <f>F52</f>
        <v>0</v>
      </c>
      <c r="G63" s="4">
        <f t="shared" ref="G63:I63" si="30">G52</f>
        <v>0</v>
      </c>
      <c r="H63" s="4">
        <f t="shared" si="30"/>
        <v>0</v>
      </c>
      <c r="I63" s="4">
        <f t="shared" si="30"/>
        <v>0</v>
      </c>
    </row>
    <row r="64" spans="1:15" ht="18" customHeight="1" x14ac:dyDescent="0.25">
      <c r="A64" s="48" t="s">
        <v>336</v>
      </c>
      <c r="B64" s="48"/>
      <c r="C64" s="48"/>
      <c r="D64" s="48"/>
      <c r="E64" s="48"/>
      <c r="F64" s="48"/>
      <c r="G64" s="48"/>
      <c r="H64" s="48"/>
      <c r="I64" s="48"/>
    </row>
    <row r="65" spans="1:9" ht="18" customHeight="1" x14ac:dyDescent="0.25">
      <c r="A65" s="46" t="s">
        <v>356</v>
      </c>
      <c r="B65" s="47" t="s">
        <v>53</v>
      </c>
      <c r="C65" s="48" t="s">
        <v>327</v>
      </c>
      <c r="D65" s="9" t="s">
        <v>177</v>
      </c>
      <c r="E65" s="4">
        <f t="shared" ref="E65:E82" si="31">SUM(F65:I65)</f>
        <v>0</v>
      </c>
      <c r="F65" s="4">
        <f t="shared" ref="F65:I65" si="32">F66</f>
        <v>0</v>
      </c>
      <c r="G65" s="4">
        <f t="shared" si="32"/>
        <v>0</v>
      </c>
      <c r="H65" s="4">
        <f t="shared" si="32"/>
        <v>0</v>
      </c>
      <c r="I65" s="4">
        <f t="shared" si="32"/>
        <v>0</v>
      </c>
    </row>
    <row r="66" spans="1:9" ht="18" customHeight="1" x14ac:dyDescent="0.25">
      <c r="A66" s="46"/>
      <c r="B66" s="47"/>
      <c r="C66" s="48"/>
      <c r="D66" s="9" t="s">
        <v>17</v>
      </c>
      <c r="E66" s="4">
        <f t="shared" si="31"/>
        <v>0</v>
      </c>
      <c r="F66" s="4">
        <v>0</v>
      </c>
      <c r="G66" s="4">
        <v>0</v>
      </c>
      <c r="H66" s="4">
        <v>0</v>
      </c>
      <c r="I66" s="4">
        <v>0</v>
      </c>
    </row>
    <row r="67" spans="1:9" ht="18" customHeight="1" x14ac:dyDescent="0.25">
      <c r="A67" s="46" t="s">
        <v>357</v>
      </c>
      <c r="B67" s="47" t="s">
        <v>54</v>
      </c>
      <c r="C67" s="48" t="s">
        <v>327</v>
      </c>
      <c r="D67" s="9" t="s">
        <v>177</v>
      </c>
      <c r="E67" s="4">
        <f t="shared" si="31"/>
        <v>0</v>
      </c>
      <c r="F67" s="4">
        <f t="shared" ref="F67:I67" si="33">F68</f>
        <v>0</v>
      </c>
      <c r="G67" s="4">
        <f t="shared" si="33"/>
        <v>0</v>
      </c>
      <c r="H67" s="4">
        <f t="shared" si="33"/>
        <v>0</v>
      </c>
      <c r="I67" s="4">
        <f t="shared" si="33"/>
        <v>0</v>
      </c>
    </row>
    <row r="68" spans="1:9" ht="18" customHeight="1" x14ac:dyDescent="0.25">
      <c r="A68" s="46"/>
      <c r="B68" s="47"/>
      <c r="C68" s="48"/>
      <c r="D68" s="9" t="s">
        <v>17</v>
      </c>
      <c r="E68" s="4">
        <f t="shared" si="31"/>
        <v>0</v>
      </c>
      <c r="F68" s="4">
        <v>0</v>
      </c>
      <c r="G68" s="4">
        <v>0</v>
      </c>
      <c r="H68" s="4">
        <v>0</v>
      </c>
      <c r="I68" s="4">
        <v>0</v>
      </c>
    </row>
    <row r="69" spans="1:9" ht="18" customHeight="1" x14ac:dyDescent="0.25">
      <c r="A69" s="46" t="s">
        <v>358</v>
      </c>
      <c r="B69" s="47" t="s">
        <v>55</v>
      </c>
      <c r="C69" s="48" t="s">
        <v>327</v>
      </c>
      <c r="D69" s="9" t="s">
        <v>177</v>
      </c>
      <c r="E69" s="4">
        <f t="shared" si="31"/>
        <v>400</v>
      </c>
      <c r="F69" s="4">
        <f t="shared" ref="F69:I69" si="34">F70</f>
        <v>0</v>
      </c>
      <c r="G69" s="4">
        <f t="shared" si="34"/>
        <v>400</v>
      </c>
      <c r="H69" s="4">
        <f t="shared" si="34"/>
        <v>0</v>
      </c>
      <c r="I69" s="4">
        <f t="shared" si="34"/>
        <v>0</v>
      </c>
    </row>
    <row r="70" spans="1:9" ht="18" customHeight="1" x14ac:dyDescent="0.25">
      <c r="A70" s="46"/>
      <c r="B70" s="47"/>
      <c r="C70" s="48"/>
      <c r="D70" s="9" t="s">
        <v>17</v>
      </c>
      <c r="E70" s="4">
        <f t="shared" si="31"/>
        <v>400</v>
      </c>
      <c r="F70" s="4">
        <v>0</v>
      </c>
      <c r="G70" s="4">
        <v>400</v>
      </c>
      <c r="H70" s="4">
        <v>0</v>
      </c>
      <c r="I70" s="4">
        <v>0</v>
      </c>
    </row>
    <row r="71" spans="1:9" ht="18" customHeight="1" x14ac:dyDescent="0.25">
      <c r="A71" s="46" t="s">
        <v>359</v>
      </c>
      <c r="B71" s="47" t="s">
        <v>56</v>
      </c>
      <c r="C71" s="48" t="s">
        <v>327</v>
      </c>
      <c r="D71" s="9" t="s">
        <v>177</v>
      </c>
      <c r="E71" s="4">
        <f t="shared" si="31"/>
        <v>400</v>
      </c>
      <c r="F71" s="4">
        <f t="shared" ref="F71:I71" si="35">F72</f>
        <v>0</v>
      </c>
      <c r="G71" s="4">
        <f t="shared" si="35"/>
        <v>0</v>
      </c>
      <c r="H71" s="4">
        <f t="shared" si="35"/>
        <v>400</v>
      </c>
      <c r="I71" s="4">
        <f t="shared" si="35"/>
        <v>0</v>
      </c>
    </row>
    <row r="72" spans="1:9" ht="18" customHeight="1" x14ac:dyDescent="0.25">
      <c r="A72" s="46"/>
      <c r="B72" s="47"/>
      <c r="C72" s="48"/>
      <c r="D72" s="9" t="s">
        <v>17</v>
      </c>
      <c r="E72" s="4">
        <f t="shared" si="31"/>
        <v>400</v>
      </c>
      <c r="F72" s="4">
        <v>0</v>
      </c>
      <c r="G72" s="4">
        <v>0</v>
      </c>
      <c r="H72" s="4">
        <v>400</v>
      </c>
      <c r="I72" s="4">
        <v>0</v>
      </c>
    </row>
    <row r="73" spans="1:9" ht="18" customHeight="1" x14ac:dyDescent="0.25">
      <c r="A73" s="46" t="s">
        <v>360</v>
      </c>
      <c r="B73" s="47" t="s">
        <v>57</v>
      </c>
      <c r="C73" s="48" t="s">
        <v>327</v>
      </c>
      <c r="D73" s="9" t="s">
        <v>177</v>
      </c>
      <c r="E73" s="4">
        <f t="shared" si="31"/>
        <v>400</v>
      </c>
      <c r="F73" s="4">
        <f t="shared" ref="F73:I73" si="36">F74</f>
        <v>0</v>
      </c>
      <c r="G73" s="4">
        <f t="shared" si="36"/>
        <v>0</v>
      </c>
      <c r="H73" s="4">
        <f t="shared" si="36"/>
        <v>0</v>
      </c>
      <c r="I73" s="4">
        <f t="shared" si="36"/>
        <v>400</v>
      </c>
    </row>
    <row r="74" spans="1:9" ht="18" customHeight="1" x14ac:dyDescent="0.25">
      <c r="A74" s="46"/>
      <c r="B74" s="47"/>
      <c r="C74" s="48"/>
      <c r="D74" s="9" t="s">
        <v>17</v>
      </c>
      <c r="E74" s="4">
        <f t="shared" si="31"/>
        <v>400</v>
      </c>
      <c r="F74" s="4">
        <v>0</v>
      </c>
      <c r="G74" s="4">
        <v>0</v>
      </c>
      <c r="H74" s="4">
        <v>0</v>
      </c>
      <c r="I74" s="4">
        <v>400</v>
      </c>
    </row>
    <row r="75" spans="1:9" ht="18" customHeight="1" x14ac:dyDescent="0.25">
      <c r="A75" s="46" t="s">
        <v>361</v>
      </c>
      <c r="B75" s="47" t="s">
        <v>58</v>
      </c>
      <c r="C75" s="48" t="s">
        <v>327</v>
      </c>
      <c r="D75" s="9" t="s">
        <v>177</v>
      </c>
      <c r="E75" s="4">
        <f t="shared" si="31"/>
        <v>400</v>
      </c>
      <c r="F75" s="4">
        <f t="shared" ref="F75:I75" si="37">F76</f>
        <v>0</v>
      </c>
      <c r="G75" s="4">
        <f t="shared" si="37"/>
        <v>0</v>
      </c>
      <c r="H75" s="4">
        <f t="shared" si="37"/>
        <v>400</v>
      </c>
      <c r="I75" s="4">
        <f t="shared" si="37"/>
        <v>0</v>
      </c>
    </row>
    <row r="76" spans="1:9" ht="18" customHeight="1" x14ac:dyDescent="0.25">
      <c r="A76" s="46"/>
      <c r="B76" s="47"/>
      <c r="C76" s="48"/>
      <c r="D76" s="9" t="s">
        <v>17</v>
      </c>
      <c r="E76" s="4">
        <f t="shared" si="31"/>
        <v>400</v>
      </c>
      <c r="F76" s="4">
        <v>0</v>
      </c>
      <c r="G76" s="4">
        <v>0</v>
      </c>
      <c r="H76" s="4">
        <v>400</v>
      </c>
      <c r="I76" s="4">
        <v>0</v>
      </c>
    </row>
    <row r="77" spans="1:9" ht="18" customHeight="1" x14ac:dyDescent="0.25">
      <c r="A77" s="46" t="s">
        <v>362</v>
      </c>
      <c r="B77" s="47" t="s">
        <v>59</v>
      </c>
      <c r="C77" s="48" t="s">
        <v>327</v>
      </c>
      <c r="D77" s="9" t="s">
        <v>177</v>
      </c>
      <c r="E77" s="4">
        <f t="shared" si="31"/>
        <v>400</v>
      </c>
      <c r="F77" s="4">
        <f t="shared" ref="F77:I77" si="38">F78</f>
        <v>0</v>
      </c>
      <c r="G77" s="4">
        <f t="shared" si="38"/>
        <v>0</v>
      </c>
      <c r="H77" s="4">
        <f t="shared" si="38"/>
        <v>0</v>
      </c>
      <c r="I77" s="4">
        <f t="shared" si="38"/>
        <v>400</v>
      </c>
    </row>
    <row r="78" spans="1:9" ht="18" customHeight="1" x14ac:dyDescent="0.25">
      <c r="A78" s="46"/>
      <c r="B78" s="47"/>
      <c r="C78" s="48"/>
      <c r="D78" s="9" t="s">
        <v>17</v>
      </c>
      <c r="E78" s="4">
        <f t="shared" si="31"/>
        <v>400</v>
      </c>
      <c r="F78" s="4">
        <v>0</v>
      </c>
      <c r="G78" s="4">
        <v>0</v>
      </c>
      <c r="H78" s="4">
        <v>0</v>
      </c>
      <c r="I78" s="4">
        <v>400</v>
      </c>
    </row>
    <row r="79" spans="1:9" ht="18" customHeight="1" x14ac:dyDescent="0.25">
      <c r="A79" s="46" t="s">
        <v>363</v>
      </c>
      <c r="B79" s="47" t="s">
        <v>60</v>
      </c>
      <c r="C79" s="48" t="s">
        <v>327</v>
      </c>
      <c r="D79" s="9" t="s">
        <v>177</v>
      </c>
      <c r="E79" s="4">
        <f t="shared" si="31"/>
        <v>400</v>
      </c>
      <c r="F79" s="4">
        <f t="shared" ref="F79:I79" si="39">F80</f>
        <v>0</v>
      </c>
      <c r="G79" s="4">
        <f t="shared" si="39"/>
        <v>400</v>
      </c>
      <c r="H79" s="4">
        <f t="shared" si="39"/>
        <v>0</v>
      </c>
      <c r="I79" s="4">
        <f t="shared" si="39"/>
        <v>0</v>
      </c>
    </row>
    <row r="80" spans="1:9" ht="18" customHeight="1" x14ac:dyDescent="0.25">
      <c r="A80" s="46"/>
      <c r="B80" s="47"/>
      <c r="C80" s="48"/>
      <c r="D80" s="9" t="s">
        <v>17</v>
      </c>
      <c r="E80" s="4">
        <f t="shared" si="31"/>
        <v>400</v>
      </c>
      <c r="F80" s="4">
        <v>0</v>
      </c>
      <c r="G80" s="4">
        <v>400</v>
      </c>
      <c r="H80" s="4">
        <v>0</v>
      </c>
      <c r="I80" s="4">
        <v>0</v>
      </c>
    </row>
    <row r="81" spans="1:15" ht="18" customHeight="1" x14ac:dyDescent="0.25">
      <c r="A81" s="50" t="s">
        <v>364</v>
      </c>
      <c r="B81" s="51"/>
      <c r="C81" s="46"/>
      <c r="D81" s="9" t="s">
        <v>177</v>
      </c>
      <c r="E81" s="4">
        <f t="shared" si="31"/>
        <v>2400</v>
      </c>
      <c r="F81" s="4">
        <f t="shared" ref="F81:I81" si="40">F80+F78+F76+F74+F72+F70+F68+F66</f>
        <v>0</v>
      </c>
      <c r="G81" s="4">
        <f t="shared" si="40"/>
        <v>800</v>
      </c>
      <c r="H81" s="4">
        <f t="shared" si="40"/>
        <v>800</v>
      </c>
      <c r="I81" s="4">
        <f t="shared" si="40"/>
        <v>800</v>
      </c>
    </row>
    <row r="82" spans="1:15" ht="18" customHeight="1" x14ac:dyDescent="0.25">
      <c r="A82" s="52"/>
      <c r="B82" s="53"/>
      <c r="C82" s="46"/>
      <c r="D82" s="9" t="s">
        <v>17</v>
      </c>
      <c r="E82" s="4">
        <f t="shared" si="31"/>
        <v>2400</v>
      </c>
      <c r="F82" s="4">
        <f t="shared" ref="F82:I82" si="41">F80+F78+F76+F74+F72+F70+F68+F66</f>
        <v>0</v>
      </c>
      <c r="G82" s="4">
        <f t="shared" si="41"/>
        <v>800</v>
      </c>
      <c r="H82" s="4">
        <f t="shared" si="41"/>
        <v>800</v>
      </c>
      <c r="I82" s="4">
        <f t="shared" si="41"/>
        <v>800</v>
      </c>
      <c r="L82" s="3"/>
    </row>
    <row r="83" spans="1:15" ht="18" customHeight="1" x14ac:dyDescent="0.25">
      <c r="A83" s="54"/>
      <c r="B83" s="55"/>
      <c r="C83" s="46"/>
      <c r="D83" s="12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</row>
    <row r="84" spans="1:15" ht="18" customHeight="1" x14ac:dyDescent="0.25">
      <c r="A84" s="48" t="s">
        <v>61</v>
      </c>
      <c r="B84" s="48"/>
      <c r="C84" s="48"/>
      <c r="D84" s="48"/>
      <c r="E84" s="48"/>
      <c r="F84" s="48"/>
      <c r="G84" s="48"/>
      <c r="H84" s="48"/>
      <c r="I84" s="48"/>
    </row>
    <row r="85" spans="1:15" ht="44.25" customHeight="1" x14ac:dyDescent="0.25">
      <c r="A85" s="46" t="s">
        <v>366</v>
      </c>
      <c r="B85" s="47" t="s">
        <v>62</v>
      </c>
      <c r="C85" s="48" t="s">
        <v>52</v>
      </c>
      <c r="D85" s="9" t="s">
        <v>177</v>
      </c>
      <c r="E85" s="4">
        <f t="shared" ref="E85:E98" si="42">SUM(F85:I85)</f>
        <v>82492.5</v>
      </c>
      <c r="F85" s="4">
        <f t="shared" ref="F85:I85" si="43">F86</f>
        <v>19452.7</v>
      </c>
      <c r="G85" s="4">
        <f t="shared" si="43"/>
        <v>20967.2</v>
      </c>
      <c r="H85" s="4">
        <f t="shared" si="43"/>
        <v>20996</v>
      </c>
      <c r="I85" s="4">
        <f t="shared" si="43"/>
        <v>21076.6</v>
      </c>
    </row>
    <row r="86" spans="1:15" ht="18" customHeight="1" x14ac:dyDescent="0.25">
      <c r="A86" s="46"/>
      <c r="B86" s="47"/>
      <c r="C86" s="48"/>
      <c r="D86" s="9" t="s">
        <v>17</v>
      </c>
      <c r="E86" s="4">
        <f t="shared" si="42"/>
        <v>82492.5</v>
      </c>
      <c r="F86" s="4">
        <v>19452.7</v>
      </c>
      <c r="G86" s="4">
        <v>20967.2</v>
      </c>
      <c r="H86" s="4">
        <v>20996</v>
      </c>
      <c r="I86" s="4">
        <v>21076.6</v>
      </c>
    </row>
    <row r="87" spans="1:15" ht="44.25" customHeight="1" x14ac:dyDescent="0.25">
      <c r="A87" s="46" t="s">
        <v>367</v>
      </c>
      <c r="B87" s="47" t="s">
        <v>434</v>
      </c>
      <c r="C87" s="48" t="s">
        <v>63</v>
      </c>
      <c r="D87" s="9" t="s">
        <v>177</v>
      </c>
      <c r="E87" s="4">
        <f t="shared" si="42"/>
        <v>7548.6</v>
      </c>
      <c r="F87" s="4">
        <f t="shared" ref="F87:I87" si="44">F88</f>
        <v>1751.4</v>
      </c>
      <c r="G87" s="4">
        <f>G88</f>
        <v>1920.8</v>
      </c>
      <c r="H87" s="4">
        <f t="shared" si="44"/>
        <v>1894.3000000000002</v>
      </c>
      <c r="I87" s="4">
        <f t="shared" si="44"/>
        <v>1982.1</v>
      </c>
    </row>
    <row r="88" spans="1:15" ht="18" customHeight="1" x14ac:dyDescent="0.25">
      <c r="A88" s="46"/>
      <c r="B88" s="47"/>
      <c r="C88" s="48"/>
      <c r="D88" s="9" t="s">
        <v>17</v>
      </c>
      <c r="E88" s="4">
        <f t="shared" si="42"/>
        <v>7548.6</v>
      </c>
      <c r="F88" s="4">
        <v>1751.4</v>
      </c>
      <c r="G88" s="4">
        <v>1920.8</v>
      </c>
      <c r="H88" s="4">
        <f>1981.9-87.6</f>
        <v>1894.3000000000002</v>
      </c>
      <c r="I88" s="4">
        <f>2073.2-91.1</f>
        <v>1982.1</v>
      </c>
    </row>
    <row r="89" spans="1:15" ht="18" customHeight="1" x14ac:dyDescent="0.25">
      <c r="A89" s="46" t="s">
        <v>368</v>
      </c>
      <c r="B89" s="47" t="s">
        <v>71</v>
      </c>
      <c r="C89" s="48" t="s">
        <v>63</v>
      </c>
      <c r="D89" s="9" t="s">
        <v>177</v>
      </c>
      <c r="E89" s="4">
        <f t="shared" ref="E89:E90" si="45">SUM(F89:I89)</f>
        <v>3200</v>
      </c>
      <c r="F89" s="4">
        <f t="shared" ref="F89:I89" si="46">F90</f>
        <v>800</v>
      </c>
      <c r="G89" s="4">
        <f t="shared" si="46"/>
        <v>800</v>
      </c>
      <c r="H89" s="4">
        <f t="shared" si="46"/>
        <v>800</v>
      </c>
      <c r="I89" s="4">
        <f t="shared" si="46"/>
        <v>800</v>
      </c>
      <c r="K89" s="3"/>
      <c r="L89" s="3"/>
      <c r="M89" s="3"/>
      <c r="N89" s="3"/>
    </row>
    <row r="90" spans="1:15" ht="18" customHeight="1" x14ac:dyDescent="0.25">
      <c r="A90" s="48"/>
      <c r="B90" s="47"/>
      <c r="C90" s="48"/>
      <c r="D90" s="9" t="s">
        <v>17</v>
      </c>
      <c r="E90" s="4">
        <f t="shared" si="45"/>
        <v>3200</v>
      </c>
      <c r="F90" s="4">
        <v>800</v>
      </c>
      <c r="G90" s="4">
        <v>800</v>
      </c>
      <c r="H90" s="4">
        <v>800</v>
      </c>
      <c r="I90" s="4">
        <v>800</v>
      </c>
    </row>
    <row r="91" spans="1:15" ht="18" customHeight="1" x14ac:dyDescent="0.25">
      <c r="A91" s="46" t="s">
        <v>369</v>
      </c>
      <c r="B91" s="47" t="s">
        <v>494</v>
      </c>
      <c r="C91" s="48" t="s">
        <v>63</v>
      </c>
      <c r="D91" s="9" t="s">
        <v>177</v>
      </c>
      <c r="E91" s="4">
        <f t="shared" si="42"/>
        <v>259.7</v>
      </c>
      <c r="F91" s="4">
        <f t="shared" ref="F91:I91" si="47">F92</f>
        <v>81</v>
      </c>
      <c r="G91" s="4">
        <f t="shared" si="47"/>
        <v>0</v>
      </c>
      <c r="H91" s="4">
        <f t="shared" si="47"/>
        <v>87.6</v>
      </c>
      <c r="I91" s="4">
        <f t="shared" si="47"/>
        <v>91.1</v>
      </c>
      <c r="K91" s="3"/>
      <c r="L91" s="3"/>
      <c r="M91" s="3"/>
    </row>
    <row r="92" spans="1:15" ht="18" customHeight="1" x14ac:dyDescent="0.25">
      <c r="A92" s="46"/>
      <c r="B92" s="47"/>
      <c r="C92" s="48"/>
      <c r="D92" s="9" t="s">
        <v>17</v>
      </c>
      <c r="E92" s="4">
        <f t="shared" si="42"/>
        <v>259.7</v>
      </c>
      <c r="F92" s="4">
        <v>81</v>
      </c>
      <c r="G92" s="4">
        <f>84.3-84.3</f>
        <v>0</v>
      </c>
      <c r="H92" s="4">
        <v>87.6</v>
      </c>
      <c r="I92" s="4">
        <v>91.1</v>
      </c>
      <c r="K92" s="3"/>
      <c r="L92" s="3"/>
      <c r="M92" s="3"/>
      <c r="N92" s="3"/>
      <c r="O92" s="3"/>
    </row>
    <row r="93" spans="1:15" ht="18" customHeight="1" x14ac:dyDescent="0.25">
      <c r="A93" s="46" t="s">
        <v>370</v>
      </c>
      <c r="B93" s="47" t="s">
        <v>440</v>
      </c>
      <c r="C93" s="48" t="s">
        <v>327</v>
      </c>
      <c r="D93" s="9" t="s">
        <v>177</v>
      </c>
      <c r="E93" s="4">
        <f t="shared" ref="E93:E94" si="48">SUM(F93:I93)</f>
        <v>293176.59999999998</v>
      </c>
      <c r="F93" s="4">
        <f t="shared" ref="F93:I93" si="49">F94</f>
        <v>69606.8</v>
      </c>
      <c r="G93" s="4">
        <f t="shared" si="49"/>
        <v>74122.7</v>
      </c>
      <c r="H93" s="4">
        <f t="shared" si="49"/>
        <v>74598.2</v>
      </c>
      <c r="I93" s="4">
        <f t="shared" si="49"/>
        <v>74848.899999999994</v>
      </c>
    </row>
    <row r="94" spans="1:15" ht="18" customHeight="1" x14ac:dyDescent="0.25">
      <c r="A94" s="48"/>
      <c r="B94" s="47"/>
      <c r="C94" s="48"/>
      <c r="D94" s="9" t="s">
        <v>17</v>
      </c>
      <c r="E94" s="4">
        <f t="shared" si="48"/>
        <v>293176.59999999998</v>
      </c>
      <c r="F94" s="4">
        <f>68956.8+650</f>
        <v>69606.8</v>
      </c>
      <c r="G94" s="4">
        <f>73472.7+650</f>
        <v>74122.7</v>
      </c>
      <c r="H94" s="4">
        <f>73948.2+650</f>
        <v>74598.2</v>
      </c>
      <c r="I94" s="4">
        <f>74198.9+650</f>
        <v>74848.899999999994</v>
      </c>
    </row>
    <row r="95" spans="1:15" ht="25.5" customHeight="1" x14ac:dyDescent="0.25">
      <c r="A95" s="46" t="s">
        <v>371</v>
      </c>
      <c r="B95" s="47" t="s">
        <v>493</v>
      </c>
      <c r="C95" s="48" t="s">
        <v>65</v>
      </c>
      <c r="D95" s="9" t="s">
        <v>177</v>
      </c>
      <c r="E95" s="4">
        <f t="shared" si="42"/>
        <v>5077.5</v>
      </c>
      <c r="F95" s="4">
        <f t="shared" ref="F95:I95" si="50">F96</f>
        <v>1195.6999999999998</v>
      </c>
      <c r="G95" s="4">
        <f t="shared" si="50"/>
        <v>1243.5999999999999</v>
      </c>
      <c r="H95" s="4">
        <f t="shared" si="50"/>
        <v>1293.2</v>
      </c>
      <c r="I95" s="4">
        <f t="shared" si="50"/>
        <v>1345</v>
      </c>
    </row>
    <row r="96" spans="1:15" ht="18" customHeight="1" x14ac:dyDescent="0.25">
      <c r="A96" s="46"/>
      <c r="B96" s="47"/>
      <c r="C96" s="48"/>
      <c r="D96" s="9" t="s">
        <v>17</v>
      </c>
      <c r="E96" s="4">
        <f t="shared" si="42"/>
        <v>5077.5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  <c r="K96" s="3"/>
      <c r="L96" s="3"/>
    </row>
    <row r="97" spans="1:16" ht="18" customHeight="1" x14ac:dyDescent="0.25">
      <c r="A97" s="46" t="s">
        <v>372</v>
      </c>
      <c r="B97" s="47" t="s">
        <v>69</v>
      </c>
      <c r="C97" s="48" t="s">
        <v>63</v>
      </c>
      <c r="D97" s="9" t="s">
        <v>177</v>
      </c>
      <c r="E97" s="4">
        <f t="shared" si="42"/>
        <v>81</v>
      </c>
      <c r="F97" s="4">
        <f t="shared" ref="F97:I97" si="51">F98</f>
        <v>23.400000000000002</v>
      </c>
      <c r="G97" s="4">
        <v>0</v>
      </c>
      <c r="H97" s="4">
        <f t="shared" si="51"/>
        <v>28.2</v>
      </c>
      <c r="I97" s="4">
        <f t="shared" si="51"/>
        <v>29.4</v>
      </c>
    </row>
    <row r="98" spans="1:16" ht="18" customHeight="1" x14ac:dyDescent="0.25">
      <c r="A98" s="46"/>
      <c r="B98" s="47"/>
      <c r="C98" s="48"/>
      <c r="D98" s="9" t="s">
        <v>17</v>
      </c>
      <c r="E98" s="4">
        <f t="shared" si="42"/>
        <v>81</v>
      </c>
      <c r="F98" s="4">
        <f>26.1-2.7</f>
        <v>23.400000000000002</v>
      </c>
      <c r="G98" s="4">
        <f>27.1-27.1</f>
        <v>0</v>
      </c>
      <c r="H98" s="4">
        <v>28.2</v>
      </c>
      <c r="I98" s="4">
        <v>29.4</v>
      </c>
    </row>
    <row r="99" spans="1:16" ht="39" customHeight="1" x14ac:dyDescent="0.25">
      <c r="A99" s="46" t="s">
        <v>373</v>
      </c>
      <c r="B99" s="47" t="s">
        <v>476</v>
      </c>
      <c r="C99" s="48" t="s">
        <v>327</v>
      </c>
      <c r="D99" s="9" t="s">
        <v>177</v>
      </c>
      <c r="E99" s="4">
        <f t="shared" ref="E99:E103" si="52">SUM(F99:I99)</f>
        <v>9609.9</v>
      </c>
      <c r="F99" s="4">
        <f t="shared" ref="F99:I99" si="53">F100</f>
        <v>2263</v>
      </c>
      <c r="G99" s="4">
        <f t="shared" si="53"/>
        <v>2353.6</v>
      </c>
      <c r="H99" s="4">
        <f t="shared" si="53"/>
        <v>2447.6999999999998</v>
      </c>
      <c r="I99" s="4">
        <f t="shared" si="53"/>
        <v>2545.6</v>
      </c>
      <c r="J99" s="3"/>
      <c r="K99" s="3"/>
      <c r="L99" s="3"/>
      <c r="M99" s="3"/>
      <c r="N99" s="3"/>
    </row>
    <row r="100" spans="1:16" ht="18" customHeight="1" x14ac:dyDescent="0.25">
      <c r="A100" s="46"/>
      <c r="B100" s="47"/>
      <c r="C100" s="48"/>
      <c r="D100" s="9" t="s">
        <v>17</v>
      </c>
      <c r="E100" s="4">
        <f t="shared" si="52"/>
        <v>9609.9</v>
      </c>
      <c r="F100" s="4">
        <v>2263</v>
      </c>
      <c r="G100" s="4">
        <v>2353.6</v>
      </c>
      <c r="H100" s="4">
        <v>2447.6999999999998</v>
      </c>
      <c r="I100" s="4">
        <v>2545.6</v>
      </c>
      <c r="L100" s="3"/>
    </row>
    <row r="101" spans="1:16" ht="18" customHeight="1" x14ac:dyDescent="0.25">
      <c r="A101" s="46" t="s">
        <v>374</v>
      </c>
      <c r="B101" s="47" t="s">
        <v>70</v>
      </c>
      <c r="C101" s="48" t="s">
        <v>327</v>
      </c>
      <c r="D101" s="9" t="s">
        <v>177</v>
      </c>
      <c r="E101" s="4">
        <f t="shared" si="52"/>
        <v>0</v>
      </c>
      <c r="F101" s="4">
        <f t="shared" ref="F101:I101" si="54">F102+F103</f>
        <v>0</v>
      </c>
      <c r="G101" s="4">
        <f t="shared" si="54"/>
        <v>0</v>
      </c>
      <c r="H101" s="4">
        <f t="shared" si="54"/>
        <v>0</v>
      </c>
      <c r="I101" s="4">
        <f t="shared" si="54"/>
        <v>0</v>
      </c>
      <c r="M101" s="3"/>
      <c r="N101" s="3"/>
      <c r="O101" s="3"/>
      <c r="P101" s="3"/>
    </row>
    <row r="102" spans="1:16" ht="18" customHeight="1" x14ac:dyDescent="0.25">
      <c r="A102" s="46"/>
      <c r="B102" s="47"/>
      <c r="C102" s="48"/>
      <c r="D102" s="9" t="s">
        <v>17</v>
      </c>
      <c r="E102" s="4">
        <f t="shared" si="52"/>
        <v>0</v>
      </c>
      <c r="F102" s="4">
        <v>0</v>
      </c>
      <c r="G102" s="4">
        <v>0</v>
      </c>
      <c r="H102" s="4">
        <f t="shared" ref="H102:I102" si="55">G102+(G102/100*4)</f>
        <v>0</v>
      </c>
      <c r="I102" s="4">
        <f t="shared" si="55"/>
        <v>0</v>
      </c>
    </row>
    <row r="103" spans="1:16" ht="18" customHeight="1" x14ac:dyDescent="0.25">
      <c r="A103" s="46"/>
      <c r="B103" s="47"/>
      <c r="C103" s="48"/>
      <c r="D103" s="9" t="s">
        <v>19</v>
      </c>
      <c r="E103" s="4">
        <f t="shared" si="52"/>
        <v>0</v>
      </c>
      <c r="F103" s="4">
        <v>0</v>
      </c>
      <c r="G103" s="4">
        <v>0</v>
      </c>
      <c r="H103" s="4">
        <v>0</v>
      </c>
      <c r="I103" s="4">
        <v>0</v>
      </c>
    </row>
    <row r="104" spans="1:16" ht="18" customHeight="1" x14ac:dyDescent="0.25">
      <c r="A104" s="36" t="s">
        <v>375</v>
      </c>
      <c r="B104" s="39" t="s">
        <v>196</v>
      </c>
      <c r="C104" s="42" t="s">
        <v>329</v>
      </c>
      <c r="D104" s="9" t="s">
        <v>209</v>
      </c>
      <c r="E104" s="4">
        <f>SUM(F104:I104)</f>
        <v>266.5</v>
      </c>
      <c r="F104" s="4">
        <f t="shared" ref="F104:I104" si="56">F105+F106</f>
        <v>266.5</v>
      </c>
      <c r="G104" s="4">
        <f t="shared" si="56"/>
        <v>0</v>
      </c>
      <c r="H104" s="4">
        <f t="shared" si="56"/>
        <v>0</v>
      </c>
      <c r="I104" s="4">
        <f t="shared" si="56"/>
        <v>0</v>
      </c>
    </row>
    <row r="105" spans="1:16" ht="18" customHeight="1" x14ac:dyDescent="0.25">
      <c r="A105" s="37"/>
      <c r="B105" s="40"/>
      <c r="C105" s="43"/>
      <c r="D105" s="9" t="s">
        <v>19</v>
      </c>
      <c r="E105" s="4">
        <f>F105+G105+H105+I105</f>
        <v>263.8</v>
      </c>
      <c r="F105" s="4">
        <v>263.8</v>
      </c>
      <c r="G105" s="4">
        <f t="shared" ref="G105:I106" si="57">G108+G111</f>
        <v>0</v>
      </c>
      <c r="H105" s="4">
        <f t="shared" si="57"/>
        <v>0</v>
      </c>
      <c r="I105" s="4">
        <f t="shared" si="57"/>
        <v>0</v>
      </c>
      <c r="J105" s="3"/>
    </row>
    <row r="106" spans="1:16" ht="18" customHeight="1" x14ac:dyDescent="0.25">
      <c r="A106" s="37"/>
      <c r="B106" s="40"/>
      <c r="C106" s="44"/>
      <c r="D106" s="9" t="s">
        <v>17</v>
      </c>
      <c r="E106" s="4">
        <f>F106+G106+H106+I106</f>
        <v>2.7</v>
      </c>
      <c r="F106" s="4">
        <v>2.7</v>
      </c>
      <c r="G106" s="4">
        <f t="shared" si="57"/>
        <v>0</v>
      </c>
      <c r="H106" s="4">
        <f t="shared" si="57"/>
        <v>0</v>
      </c>
      <c r="I106" s="4">
        <f t="shared" si="57"/>
        <v>0</v>
      </c>
    </row>
    <row r="107" spans="1:16" ht="18" customHeight="1" x14ac:dyDescent="0.25">
      <c r="A107" s="37"/>
      <c r="B107" s="40"/>
      <c r="C107" s="42" t="s">
        <v>63</v>
      </c>
      <c r="D107" s="9" t="s">
        <v>177</v>
      </c>
      <c r="E107" s="4">
        <f t="shared" ref="E107:E115" si="58">SUM(F107:I107)</f>
        <v>0</v>
      </c>
      <c r="F107" s="4">
        <f t="shared" ref="F107:I107" si="59">F108+F109</f>
        <v>0</v>
      </c>
      <c r="G107" s="4">
        <f t="shared" si="59"/>
        <v>0</v>
      </c>
      <c r="H107" s="4">
        <f t="shared" si="59"/>
        <v>0</v>
      </c>
      <c r="I107" s="4">
        <f t="shared" si="59"/>
        <v>0</v>
      </c>
    </row>
    <row r="108" spans="1:16" ht="18" customHeight="1" x14ac:dyDescent="0.25">
      <c r="A108" s="37"/>
      <c r="B108" s="40"/>
      <c r="C108" s="43"/>
      <c r="D108" s="9" t="s">
        <v>19</v>
      </c>
      <c r="E108" s="4">
        <f t="shared" si="58"/>
        <v>0</v>
      </c>
      <c r="F108" s="4">
        <v>0</v>
      </c>
      <c r="G108" s="4">
        <v>0</v>
      </c>
      <c r="H108" s="4">
        <v>0</v>
      </c>
      <c r="I108" s="4">
        <v>0</v>
      </c>
    </row>
    <row r="109" spans="1:16" ht="18" customHeight="1" x14ac:dyDescent="0.25">
      <c r="A109" s="37"/>
      <c r="B109" s="40"/>
      <c r="C109" s="44"/>
      <c r="D109" s="9" t="s">
        <v>17</v>
      </c>
      <c r="E109" s="4">
        <f t="shared" si="58"/>
        <v>0</v>
      </c>
      <c r="F109" s="4">
        <v>0</v>
      </c>
      <c r="G109" s="4">
        <v>0</v>
      </c>
      <c r="H109" s="4">
        <v>0</v>
      </c>
      <c r="I109" s="4">
        <v>0</v>
      </c>
    </row>
    <row r="110" spans="1:16" ht="18" customHeight="1" x14ac:dyDescent="0.25">
      <c r="A110" s="37"/>
      <c r="B110" s="40"/>
      <c r="C110" s="48" t="s">
        <v>327</v>
      </c>
      <c r="D110" s="9" t="s">
        <v>177</v>
      </c>
      <c r="E110" s="4">
        <f t="shared" si="58"/>
        <v>0</v>
      </c>
      <c r="F110" s="4">
        <f t="shared" ref="F110:I110" si="60">F111+F112</f>
        <v>0</v>
      </c>
      <c r="G110" s="4">
        <f t="shared" si="60"/>
        <v>0</v>
      </c>
      <c r="H110" s="4">
        <f t="shared" si="60"/>
        <v>0</v>
      </c>
      <c r="I110" s="4">
        <f t="shared" si="60"/>
        <v>0</v>
      </c>
    </row>
    <row r="111" spans="1:16" ht="18" customHeight="1" x14ac:dyDescent="0.25">
      <c r="A111" s="37"/>
      <c r="B111" s="40"/>
      <c r="C111" s="48"/>
      <c r="D111" s="9" t="s">
        <v>19</v>
      </c>
      <c r="E111" s="4">
        <f t="shared" si="58"/>
        <v>0</v>
      </c>
      <c r="F111" s="4">
        <v>0</v>
      </c>
      <c r="G111" s="4">
        <v>0</v>
      </c>
      <c r="H111" s="4">
        <v>0</v>
      </c>
      <c r="I111" s="4">
        <v>0</v>
      </c>
    </row>
    <row r="112" spans="1:16" ht="18" customHeight="1" x14ac:dyDescent="0.25">
      <c r="A112" s="38"/>
      <c r="B112" s="41"/>
      <c r="C112" s="48"/>
      <c r="D112" s="9" t="s">
        <v>17</v>
      </c>
      <c r="E112" s="4">
        <f t="shared" si="58"/>
        <v>0</v>
      </c>
      <c r="F112" s="4">
        <v>0</v>
      </c>
      <c r="G112" s="4">
        <v>0</v>
      </c>
      <c r="H112" s="4">
        <v>0</v>
      </c>
      <c r="I112" s="4">
        <v>0</v>
      </c>
    </row>
    <row r="113" spans="1:11" ht="18" customHeight="1" x14ac:dyDescent="0.25">
      <c r="A113" s="49" t="s">
        <v>376</v>
      </c>
      <c r="B113" s="49"/>
      <c r="C113" s="46"/>
      <c r="D113" s="9" t="s">
        <v>177</v>
      </c>
      <c r="E113" s="4">
        <f t="shared" si="58"/>
        <v>401712.3</v>
      </c>
      <c r="F113" s="4">
        <f t="shared" ref="F113:I113" si="61">F114+F115</f>
        <v>95440.5</v>
      </c>
      <c r="G113" s="4">
        <f t="shared" si="61"/>
        <v>101407.9</v>
      </c>
      <c r="H113" s="4">
        <f t="shared" si="61"/>
        <v>102145.20000000001</v>
      </c>
      <c r="I113" s="4">
        <f t="shared" si="61"/>
        <v>102718.70000000001</v>
      </c>
    </row>
    <row r="114" spans="1:11" ht="18" customHeight="1" x14ac:dyDescent="0.25">
      <c r="A114" s="49"/>
      <c r="B114" s="49"/>
      <c r="C114" s="46"/>
      <c r="D114" s="9" t="s">
        <v>17</v>
      </c>
      <c r="E114" s="4">
        <f t="shared" si="58"/>
        <v>401448.5</v>
      </c>
      <c r="F114" s="4">
        <f>F102+F100+F98+F96+F94+F92+F90+F88+F86+F106</f>
        <v>95176.7</v>
      </c>
      <c r="G114" s="4">
        <f>G102+G100+G98+G96+G94+G92+G90+G88+G86+G106</f>
        <v>101407.9</v>
      </c>
      <c r="H114" s="4">
        <f t="shared" ref="H114:I114" si="62">H102+H100+H98+H96+H94+H92+H90+H88+H86+H106</f>
        <v>102145.20000000001</v>
      </c>
      <c r="I114" s="4">
        <f t="shared" si="62"/>
        <v>102718.70000000001</v>
      </c>
      <c r="K114" s="3"/>
    </row>
    <row r="115" spans="1:11" ht="18" customHeight="1" x14ac:dyDescent="0.25">
      <c r="A115" s="49"/>
      <c r="B115" s="49"/>
      <c r="C115" s="46"/>
      <c r="D115" s="9" t="s">
        <v>19</v>
      </c>
      <c r="E115" s="4">
        <f t="shared" si="58"/>
        <v>263.8</v>
      </c>
      <c r="F115" s="4">
        <f>F103+F105</f>
        <v>263.8</v>
      </c>
      <c r="G115" s="4">
        <f>G103+G105</f>
        <v>0</v>
      </c>
      <c r="H115" s="4">
        <f>H103+H105</f>
        <v>0</v>
      </c>
      <c r="I115" s="4">
        <f>I103+I105</f>
        <v>0</v>
      </c>
    </row>
    <row r="116" spans="1:11" ht="18" customHeight="1" x14ac:dyDescent="0.25">
      <c r="A116" s="48" t="s">
        <v>72</v>
      </c>
      <c r="B116" s="48"/>
      <c r="C116" s="48"/>
      <c r="D116" s="48"/>
      <c r="E116" s="48"/>
      <c r="F116" s="48"/>
      <c r="G116" s="48"/>
      <c r="H116" s="48"/>
      <c r="I116" s="48"/>
    </row>
    <row r="117" spans="1:11" ht="18" customHeight="1" x14ac:dyDescent="0.25">
      <c r="A117" s="46" t="s">
        <v>377</v>
      </c>
      <c r="B117" s="47" t="s">
        <v>495</v>
      </c>
      <c r="C117" s="48" t="s">
        <v>63</v>
      </c>
      <c r="D117" s="9" t="s">
        <v>177</v>
      </c>
      <c r="E117" s="4">
        <f t="shared" ref="E117:E125" si="63">SUM(F117:I117)</f>
        <v>44.800000000000004</v>
      </c>
      <c r="F117" s="4">
        <f>F118</f>
        <v>0</v>
      </c>
      <c r="G117" s="4">
        <f t="shared" ref="G117:I117" si="64">G118</f>
        <v>9.3000000000000007</v>
      </c>
      <c r="H117" s="4">
        <f t="shared" si="64"/>
        <v>23.4</v>
      </c>
      <c r="I117" s="4">
        <f t="shared" si="64"/>
        <v>12.1</v>
      </c>
    </row>
    <row r="118" spans="1:11" ht="18" customHeight="1" x14ac:dyDescent="0.25">
      <c r="A118" s="46"/>
      <c r="B118" s="47"/>
      <c r="C118" s="48"/>
      <c r="D118" s="9" t="s">
        <v>17</v>
      </c>
      <c r="E118" s="4">
        <f t="shared" si="63"/>
        <v>44.800000000000004</v>
      </c>
      <c r="F118" s="4">
        <v>0</v>
      </c>
      <c r="G118" s="4">
        <v>9.3000000000000007</v>
      </c>
      <c r="H118" s="4">
        <v>23.4</v>
      </c>
      <c r="I118" s="4">
        <v>12.1</v>
      </c>
    </row>
    <row r="119" spans="1:11" ht="18" customHeight="1" x14ac:dyDescent="0.25">
      <c r="A119" s="46" t="s">
        <v>11</v>
      </c>
      <c r="B119" s="47" t="s">
        <v>489</v>
      </c>
      <c r="C119" s="48" t="s">
        <v>327</v>
      </c>
      <c r="D119" s="9" t="s">
        <v>177</v>
      </c>
      <c r="E119" s="4">
        <f t="shared" si="63"/>
        <v>330.29999999999995</v>
      </c>
      <c r="F119" s="4">
        <f>F120</f>
        <v>77.8</v>
      </c>
      <c r="G119" s="4">
        <f t="shared" ref="G119:I119" si="65">G120</f>
        <v>80.900000000000006</v>
      </c>
      <c r="H119" s="4">
        <f t="shared" si="65"/>
        <v>84.1</v>
      </c>
      <c r="I119" s="4">
        <f t="shared" si="65"/>
        <v>87.5</v>
      </c>
    </row>
    <row r="120" spans="1:11" ht="18" customHeight="1" x14ac:dyDescent="0.25">
      <c r="A120" s="46"/>
      <c r="B120" s="47"/>
      <c r="C120" s="48"/>
      <c r="D120" s="9" t="s">
        <v>17</v>
      </c>
      <c r="E120" s="4">
        <f t="shared" si="63"/>
        <v>330.29999999999995</v>
      </c>
      <c r="F120" s="4">
        <v>77.8</v>
      </c>
      <c r="G120" s="4">
        <v>80.900000000000006</v>
      </c>
      <c r="H120" s="4">
        <v>84.1</v>
      </c>
      <c r="I120" s="4">
        <v>87.5</v>
      </c>
    </row>
    <row r="121" spans="1:11" ht="26.25" customHeight="1" x14ac:dyDescent="0.25">
      <c r="A121" s="46" t="s">
        <v>140</v>
      </c>
      <c r="B121" s="47" t="s">
        <v>333</v>
      </c>
      <c r="C121" s="48" t="s">
        <v>539</v>
      </c>
      <c r="D121" s="9" t="s">
        <v>177</v>
      </c>
      <c r="E121" s="4">
        <v>38</v>
      </c>
      <c r="F121" s="4">
        <v>38</v>
      </c>
      <c r="G121" s="4">
        <f t="shared" ref="G121:I121" si="66">G122</f>
        <v>0</v>
      </c>
      <c r="H121" s="4">
        <f t="shared" si="66"/>
        <v>0</v>
      </c>
      <c r="I121" s="4">
        <f t="shared" si="66"/>
        <v>0</v>
      </c>
    </row>
    <row r="122" spans="1:11" ht="18" customHeight="1" x14ac:dyDescent="0.25">
      <c r="A122" s="46"/>
      <c r="B122" s="47"/>
      <c r="C122" s="48"/>
      <c r="D122" s="9" t="s">
        <v>17</v>
      </c>
      <c r="E122" s="4">
        <v>38</v>
      </c>
      <c r="F122" s="4">
        <v>0</v>
      </c>
      <c r="G122" s="4">
        <v>0</v>
      </c>
      <c r="H122" s="4">
        <v>0</v>
      </c>
      <c r="I122" s="4">
        <v>0</v>
      </c>
    </row>
    <row r="123" spans="1:11" ht="18" customHeight="1" x14ac:dyDescent="0.25">
      <c r="A123" s="49" t="s">
        <v>378</v>
      </c>
      <c r="B123" s="49"/>
      <c r="C123" s="48"/>
      <c r="D123" s="9" t="s">
        <v>177</v>
      </c>
      <c r="E123" s="4">
        <f t="shared" si="63"/>
        <v>375.1</v>
      </c>
      <c r="F123" s="4">
        <f t="shared" ref="F123:I123" si="67">F124+F125</f>
        <v>77.8</v>
      </c>
      <c r="G123" s="4">
        <f t="shared" si="67"/>
        <v>90.2</v>
      </c>
      <c r="H123" s="4">
        <f t="shared" si="67"/>
        <v>107.5</v>
      </c>
      <c r="I123" s="4">
        <f t="shared" si="67"/>
        <v>99.6</v>
      </c>
    </row>
    <row r="124" spans="1:11" ht="18" customHeight="1" x14ac:dyDescent="0.25">
      <c r="A124" s="49"/>
      <c r="B124" s="49"/>
      <c r="C124" s="48"/>
      <c r="D124" s="9" t="s">
        <v>17</v>
      </c>
      <c r="E124" s="4">
        <f t="shared" si="63"/>
        <v>375.1</v>
      </c>
      <c r="F124" s="4">
        <f t="shared" ref="F124:I124" si="68">F122+F120+F118</f>
        <v>77.8</v>
      </c>
      <c r="G124" s="4">
        <f t="shared" si="68"/>
        <v>90.2</v>
      </c>
      <c r="H124" s="4">
        <f t="shared" si="68"/>
        <v>107.5</v>
      </c>
      <c r="I124" s="4">
        <f t="shared" si="68"/>
        <v>99.6</v>
      </c>
    </row>
    <row r="125" spans="1:11" ht="18" customHeight="1" x14ac:dyDescent="0.25">
      <c r="A125" s="49"/>
      <c r="B125" s="49"/>
      <c r="C125" s="48"/>
      <c r="D125" s="9" t="s">
        <v>19</v>
      </c>
      <c r="E125" s="4">
        <f t="shared" si="63"/>
        <v>0</v>
      </c>
      <c r="F125" s="4">
        <v>0</v>
      </c>
      <c r="G125" s="4">
        <v>0</v>
      </c>
      <c r="H125" s="4">
        <v>0</v>
      </c>
      <c r="I125" s="4">
        <v>0</v>
      </c>
    </row>
    <row r="126" spans="1:11" ht="18" customHeight="1" x14ac:dyDescent="0.25">
      <c r="A126" s="48" t="s">
        <v>74</v>
      </c>
      <c r="B126" s="48"/>
      <c r="C126" s="48"/>
      <c r="D126" s="48"/>
      <c r="E126" s="48"/>
      <c r="F126" s="48"/>
      <c r="G126" s="48"/>
      <c r="H126" s="48"/>
      <c r="I126" s="48"/>
    </row>
    <row r="127" spans="1:11" ht="18" customHeight="1" x14ac:dyDescent="0.25">
      <c r="A127" s="46" t="s">
        <v>379</v>
      </c>
      <c r="B127" s="47" t="s">
        <v>496</v>
      </c>
      <c r="C127" s="42" t="s">
        <v>75</v>
      </c>
      <c r="D127" s="9" t="s">
        <v>177</v>
      </c>
      <c r="E127" s="4">
        <f t="shared" ref="E127:E144" si="69">SUM(F127:I127)</f>
        <v>0</v>
      </c>
      <c r="F127" s="4">
        <v>0</v>
      </c>
      <c r="G127" s="4">
        <v>0</v>
      </c>
      <c r="H127" s="4">
        <v>0</v>
      </c>
      <c r="I127" s="4">
        <v>0</v>
      </c>
    </row>
    <row r="128" spans="1:11" ht="18" customHeight="1" x14ac:dyDescent="0.25">
      <c r="A128" s="46"/>
      <c r="B128" s="47"/>
      <c r="C128" s="44"/>
      <c r="D128" s="9" t="s">
        <v>17</v>
      </c>
      <c r="E128" s="4">
        <f t="shared" si="69"/>
        <v>0</v>
      </c>
      <c r="F128" s="4">
        <v>0</v>
      </c>
      <c r="G128" s="4">
        <v>0</v>
      </c>
      <c r="H128" s="4">
        <v>0</v>
      </c>
      <c r="I128" s="4">
        <v>0</v>
      </c>
    </row>
    <row r="129" spans="1:9" ht="18" customHeight="1" x14ac:dyDescent="0.25">
      <c r="A129" s="46" t="s">
        <v>380</v>
      </c>
      <c r="B129" s="47" t="s">
        <v>76</v>
      </c>
      <c r="C129" s="48" t="s">
        <v>75</v>
      </c>
      <c r="D129" s="9" t="s">
        <v>177</v>
      </c>
      <c r="E129" s="4">
        <f t="shared" si="69"/>
        <v>0</v>
      </c>
      <c r="F129" s="4">
        <v>0</v>
      </c>
      <c r="G129" s="4">
        <v>0</v>
      </c>
      <c r="H129" s="4">
        <v>0</v>
      </c>
      <c r="I129" s="4">
        <v>0</v>
      </c>
    </row>
    <row r="130" spans="1:9" ht="18" customHeight="1" x14ac:dyDescent="0.25">
      <c r="A130" s="46"/>
      <c r="B130" s="47"/>
      <c r="C130" s="48"/>
      <c r="D130" s="9" t="s">
        <v>17</v>
      </c>
      <c r="E130" s="4">
        <f t="shared" si="69"/>
        <v>0</v>
      </c>
      <c r="F130" s="4">
        <v>0</v>
      </c>
      <c r="G130" s="4">
        <v>0</v>
      </c>
      <c r="H130" s="4">
        <v>0</v>
      </c>
      <c r="I130" s="4">
        <v>0</v>
      </c>
    </row>
    <row r="131" spans="1:9" ht="18" customHeight="1" x14ac:dyDescent="0.25">
      <c r="A131" s="46" t="s">
        <v>381</v>
      </c>
      <c r="B131" s="47" t="s">
        <v>346</v>
      </c>
      <c r="C131" s="48" t="s">
        <v>75</v>
      </c>
      <c r="D131" s="9" t="s">
        <v>177</v>
      </c>
      <c r="E131" s="4">
        <f t="shared" si="69"/>
        <v>0</v>
      </c>
      <c r="F131" s="4">
        <v>0</v>
      </c>
      <c r="G131" s="4">
        <v>0</v>
      </c>
      <c r="H131" s="4">
        <v>0</v>
      </c>
      <c r="I131" s="4">
        <v>0</v>
      </c>
    </row>
    <row r="132" spans="1:9" ht="18" customHeight="1" x14ac:dyDescent="0.25">
      <c r="A132" s="46"/>
      <c r="B132" s="47"/>
      <c r="C132" s="48"/>
      <c r="D132" s="9" t="s">
        <v>17</v>
      </c>
      <c r="E132" s="4">
        <f t="shared" si="69"/>
        <v>0</v>
      </c>
      <c r="F132" s="4">
        <v>0</v>
      </c>
      <c r="G132" s="4">
        <v>0</v>
      </c>
      <c r="H132" s="4">
        <v>0</v>
      </c>
      <c r="I132" s="4">
        <v>0</v>
      </c>
    </row>
    <row r="133" spans="1:9" ht="18" customHeight="1" x14ac:dyDescent="0.25">
      <c r="A133" s="46" t="s">
        <v>77</v>
      </c>
      <c r="B133" s="47" t="s">
        <v>497</v>
      </c>
      <c r="C133" s="48" t="s">
        <v>75</v>
      </c>
      <c r="D133" s="9" t="s">
        <v>177</v>
      </c>
      <c r="E133" s="4">
        <f t="shared" si="69"/>
        <v>0</v>
      </c>
      <c r="F133" s="4">
        <f t="shared" ref="F133:I133" si="70">F134+F135</f>
        <v>0</v>
      </c>
      <c r="G133" s="4">
        <f t="shared" si="70"/>
        <v>0</v>
      </c>
      <c r="H133" s="4">
        <f t="shared" si="70"/>
        <v>0</v>
      </c>
      <c r="I133" s="4">
        <f t="shared" si="70"/>
        <v>0</v>
      </c>
    </row>
    <row r="134" spans="1:9" ht="18" customHeight="1" x14ac:dyDescent="0.25">
      <c r="A134" s="46"/>
      <c r="B134" s="47"/>
      <c r="C134" s="48"/>
      <c r="D134" s="9" t="s">
        <v>17</v>
      </c>
      <c r="E134" s="4">
        <f t="shared" si="69"/>
        <v>0</v>
      </c>
      <c r="F134" s="4">
        <v>0</v>
      </c>
      <c r="G134" s="4">
        <v>0</v>
      </c>
      <c r="H134" s="4">
        <v>0</v>
      </c>
      <c r="I134" s="4">
        <v>0</v>
      </c>
    </row>
    <row r="135" spans="1:9" ht="18" customHeight="1" x14ac:dyDescent="0.25">
      <c r="A135" s="46"/>
      <c r="B135" s="47"/>
      <c r="C135" s="48"/>
      <c r="D135" s="9" t="s">
        <v>19</v>
      </c>
      <c r="E135" s="4">
        <f t="shared" si="69"/>
        <v>0</v>
      </c>
      <c r="F135" s="4">
        <v>0</v>
      </c>
      <c r="G135" s="4">
        <v>0</v>
      </c>
      <c r="H135" s="4">
        <v>0</v>
      </c>
      <c r="I135" s="4">
        <v>0</v>
      </c>
    </row>
    <row r="136" spans="1:9" ht="18" customHeight="1" x14ac:dyDescent="0.25">
      <c r="A136" s="46" t="s">
        <v>382</v>
      </c>
      <c r="B136" s="47" t="s">
        <v>334</v>
      </c>
      <c r="C136" s="48" t="s">
        <v>75</v>
      </c>
      <c r="D136" s="9" t="s">
        <v>177</v>
      </c>
      <c r="E136" s="4">
        <f t="shared" si="69"/>
        <v>0</v>
      </c>
      <c r="F136" s="4">
        <v>0</v>
      </c>
      <c r="G136" s="4">
        <v>0</v>
      </c>
      <c r="H136" s="4">
        <v>0</v>
      </c>
      <c r="I136" s="4">
        <v>0</v>
      </c>
    </row>
    <row r="137" spans="1:9" ht="18" customHeight="1" x14ac:dyDescent="0.25">
      <c r="A137" s="46"/>
      <c r="B137" s="47"/>
      <c r="C137" s="48"/>
      <c r="D137" s="9" t="s">
        <v>17</v>
      </c>
      <c r="E137" s="4">
        <f t="shared" si="69"/>
        <v>0</v>
      </c>
      <c r="F137" s="4">
        <v>0</v>
      </c>
      <c r="G137" s="4">
        <v>0</v>
      </c>
      <c r="H137" s="4">
        <v>0</v>
      </c>
      <c r="I137" s="4">
        <v>0</v>
      </c>
    </row>
    <row r="138" spans="1:9" ht="18" customHeight="1" x14ac:dyDescent="0.25">
      <c r="A138" s="46" t="s">
        <v>383</v>
      </c>
      <c r="B138" s="47" t="s">
        <v>78</v>
      </c>
      <c r="C138" s="48" t="s">
        <v>511</v>
      </c>
      <c r="D138" s="9" t="s">
        <v>177</v>
      </c>
      <c r="E138" s="4">
        <f t="shared" si="69"/>
        <v>0</v>
      </c>
      <c r="F138" s="4">
        <v>0</v>
      </c>
      <c r="G138" s="4">
        <v>0</v>
      </c>
      <c r="H138" s="4">
        <v>0</v>
      </c>
      <c r="I138" s="4">
        <v>0</v>
      </c>
    </row>
    <row r="139" spans="1:9" ht="18" customHeight="1" x14ac:dyDescent="0.25">
      <c r="A139" s="46"/>
      <c r="B139" s="47"/>
      <c r="C139" s="48"/>
      <c r="D139" s="9" t="s">
        <v>17</v>
      </c>
      <c r="E139" s="4">
        <f t="shared" si="69"/>
        <v>0</v>
      </c>
      <c r="F139" s="4">
        <v>0</v>
      </c>
      <c r="G139" s="4">
        <v>0</v>
      </c>
      <c r="H139" s="4">
        <v>0</v>
      </c>
      <c r="I139" s="4">
        <v>0</v>
      </c>
    </row>
    <row r="140" spans="1:9" ht="18" customHeight="1" x14ac:dyDescent="0.25">
      <c r="A140" s="46" t="s">
        <v>384</v>
      </c>
      <c r="B140" s="47" t="s">
        <v>335</v>
      </c>
      <c r="C140" s="48" t="s">
        <v>327</v>
      </c>
      <c r="D140" s="9" t="s">
        <v>177</v>
      </c>
      <c r="E140" s="4">
        <f t="shared" si="69"/>
        <v>0</v>
      </c>
      <c r="F140" s="4">
        <v>0</v>
      </c>
      <c r="G140" s="4">
        <v>0</v>
      </c>
      <c r="H140" s="4">
        <v>0</v>
      </c>
      <c r="I140" s="4">
        <v>0</v>
      </c>
    </row>
    <row r="141" spans="1:9" ht="18" customHeight="1" x14ac:dyDescent="0.25">
      <c r="A141" s="46"/>
      <c r="B141" s="47"/>
      <c r="C141" s="48"/>
      <c r="D141" s="9" t="s">
        <v>17</v>
      </c>
      <c r="E141" s="4">
        <f t="shared" si="69"/>
        <v>0</v>
      </c>
      <c r="F141" s="4">
        <v>0</v>
      </c>
      <c r="G141" s="4">
        <v>0</v>
      </c>
      <c r="H141" s="4">
        <v>0</v>
      </c>
      <c r="I141" s="4">
        <v>0</v>
      </c>
    </row>
    <row r="142" spans="1:9" ht="18" customHeight="1" x14ac:dyDescent="0.25">
      <c r="A142" s="49" t="s">
        <v>385</v>
      </c>
      <c r="B142" s="49"/>
      <c r="C142" s="46"/>
      <c r="D142" s="9" t="s">
        <v>177</v>
      </c>
      <c r="E142" s="4">
        <f t="shared" si="69"/>
        <v>0</v>
      </c>
      <c r="F142" s="4">
        <f t="shared" ref="F142:I142" si="71">F143+F144</f>
        <v>0</v>
      </c>
      <c r="G142" s="4">
        <f t="shared" si="71"/>
        <v>0</v>
      </c>
      <c r="H142" s="4">
        <f t="shared" si="71"/>
        <v>0</v>
      </c>
      <c r="I142" s="4">
        <f t="shared" si="71"/>
        <v>0</v>
      </c>
    </row>
    <row r="143" spans="1:9" ht="18" customHeight="1" x14ac:dyDescent="0.25">
      <c r="A143" s="49"/>
      <c r="B143" s="49"/>
      <c r="C143" s="46"/>
      <c r="D143" s="9" t="s">
        <v>17</v>
      </c>
      <c r="E143" s="4">
        <f t="shared" si="69"/>
        <v>0</v>
      </c>
      <c r="F143" s="4">
        <f t="shared" ref="F143:I143" si="72">F141+F139+F137+F134+F132+F130+F128</f>
        <v>0</v>
      </c>
      <c r="G143" s="4">
        <f t="shared" si="72"/>
        <v>0</v>
      </c>
      <c r="H143" s="4">
        <f t="shared" si="72"/>
        <v>0</v>
      </c>
      <c r="I143" s="4">
        <f t="shared" si="72"/>
        <v>0</v>
      </c>
    </row>
    <row r="144" spans="1:9" ht="18" customHeight="1" x14ac:dyDescent="0.25">
      <c r="A144" s="49"/>
      <c r="B144" s="49"/>
      <c r="C144" s="46"/>
      <c r="D144" s="9" t="s">
        <v>19</v>
      </c>
      <c r="E144" s="4">
        <f t="shared" si="69"/>
        <v>0</v>
      </c>
      <c r="F144" s="4">
        <f t="shared" ref="F144:I144" si="73">F135</f>
        <v>0</v>
      </c>
      <c r="G144" s="4">
        <f t="shared" si="73"/>
        <v>0</v>
      </c>
      <c r="H144" s="4">
        <f t="shared" si="73"/>
        <v>0</v>
      </c>
      <c r="I144" s="4">
        <f t="shared" si="73"/>
        <v>0</v>
      </c>
    </row>
    <row r="145" spans="1:9" ht="18" customHeight="1" x14ac:dyDescent="0.25">
      <c r="A145" s="48" t="s">
        <v>79</v>
      </c>
      <c r="B145" s="48"/>
      <c r="C145" s="48"/>
      <c r="D145" s="48"/>
      <c r="E145" s="48"/>
      <c r="F145" s="48"/>
      <c r="G145" s="48"/>
      <c r="H145" s="48"/>
      <c r="I145" s="48"/>
    </row>
    <row r="146" spans="1:9" ht="26.25" customHeight="1" x14ac:dyDescent="0.25">
      <c r="A146" s="36" t="s">
        <v>386</v>
      </c>
      <c r="B146" s="61" t="s">
        <v>80</v>
      </c>
      <c r="C146" s="36" t="s">
        <v>63</v>
      </c>
      <c r="D146" s="9" t="s">
        <v>177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</row>
    <row r="147" spans="1:9" ht="18" customHeight="1" x14ac:dyDescent="0.25">
      <c r="A147" s="38"/>
      <c r="B147" s="62"/>
      <c r="C147" s="38"/>
      <c r="D147" s="9" t="s">
        <v>17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</row>
    <row r="148" spans="1:9" ht="25.5" customHeight="1" x14ac:dyDescent="0.25">
      <c r="A148" s="36" t="s">
        <v>387</v>
      </c>
      <c r="B148" s="61" t="s">
        <v>81</v>
      </c>
      <c r="C148" s="36" t="s">
        <v>63</v>
      </c>
      <c r="D148" s="9" t="s">
        <v>177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</row>
    <row r="149" spans="1:9" ht="18" customHeight="1" x14ac:dyDescent="0.25">
      <c r="A149" s="38"/>
      <c r="B149" s="62"/>
      <c r="C149" s="38"/>
      <c r="D149" s="9" t="s">
        <v>17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</row>
    <row r="150" spans="1:9" ht="18" customHeight="1" x14ac:dyDescent="0.25">
      <c r="A150" s="36" t="s">
        <v>388</v>
      </c>
      <c r="B150" s="61" t="s">
        <v>82</v>
      </c>
      <c r="C150" s="36" t="s">
        <v>63</v>
      </c>
      <c r="D150" s="9" t="s">
        <v>177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</row>
    <row r="151" spans="1:9" ht="18" customHeight="1" x14ac:dyDescent="0.25">
      <c r="A151" s="38"/>
      <c r="B151" s="62"/>
      <c r="C151" s="38"/>
      <c r="D151" s="9" t="s">
        <v>17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</row>
    <row r="152" spans="1:9" ht="18" customHeight="1" x14ac:dyDescent="0.25">
      <c r="A152" s="46" t="s">
        <v>389</v>
      </c>
      <c r="B152" s="47" t="s">
        <v>556</v>
      </c>
      <c r="C152" s="48" t="s">
        <v>52</v>
      </c>
      <c r="D152" s="9" t="s">
        <v>177</v>
      </c>
      <c r="E152" s="4">
        <f>SUM(F152:I152)</f>
        <v>699.5</v>
      </c>
      <c r="F152" s="4">
        <f t="shared" ref="F152:I152" si="74">F153+F154</f>
        <v>503.40000000000003</v>
      </c>
      <c r="G152" s="4">
        <f t="shared" si="74"/>
        <v>196.10000000000002</v>
      </c>
      <c r="H152" s="4">
        <f t="shared" si="74"/>
        <v>0</v>
      </c>
      <c r="I152" s="4">
        <f t="shared" si="74"/>
        <v>0</v>
      </c>
    </row>
    <row r="153" spans="1:9" ht="18" customHeight="1" x14ac:dyDescent="0.25">
      <c r="A153" s="46"/>
      <c r="B153" s="47"/>
      <c r="C153" s="48"/>
      <c r="D153" s="9" t="s">
        <v>17</v>
      </c>
      <c r="E153" s="4">
        <f>SUM(F153:I153)</f>
        <v>18.899999999999999</v>
      </c>
      <c r="F153" s="4">
        <v>5.0999999999999996</v>
      </c>
      <c r="G153" s="4">
        <v>13.8</v>
      </c>
      <c r="H153" s="4">
        <v>0</v>
      </c>
      <c r="I153" s="4">
        <v>0</v>
      </c>
    </row>
    <row r="154" spans="1:9" ht="18" customHeight="1" x14ac:dyDescent="0.25">
      <c r="A154" s="46"/>
      <c r="B154" s="47"/>
      <c r="C154" s="48"/>
      <c r="D154" s="9" t="s">
        <v>19</v>
      </c>
      <c r="E154" s="4">
        <f>SUM(F154:I154)</f>
        <v>680.6</v>
      </c>
      <c r="F154" s="4">
        <v>498.3</v>
      </c>
      <c r="G154" s="4">
        <v>182.3</v>
      </c>
      <c r="H154" s="4">
        <v>0</v>
      </c>
      <c r="I154" s="4">
        <v>0</v>
      </c>
    </row>
    <row r="155" spans="1:9" ht="18" customHeight="1" x14ac:dyDescent="0.25">
      <c r="A155" s="36" t="s">
        <v>490</v>
      </c>
      <c r="B155" s="61" t="s">
        <v>491</v>
      </c>
      <c r="C155" s="36" t="s">
        <v>63</v>
      </c>
      <c r="D155" s="9" t="s">
        <v>177</v>
      </c>
      <c r="E155" s="4">
        <f>E156</f>
        <v>3529.4</v>
      </c>
      <c r="F155" s="4">
        <f t="shared" ref="F155:I155" si="75">F156</f>
        <v>618.29999999999995</v>
      </c>
      <c r="G155" s="4">
        <f t="shared" si="75"/>
        <v>949.1</v>
      </c>
      <c r="H155" s="4">
        <f t="shared" si="75"/>
        <v>981</v>
      </c>
      <c r="I155" s="4">
        <f t="shared" si="75"/>
        <v>981</v>
      </c>
    </row>
    <row r="156" spans="1:9" ht="18" customHeight="1" x14ac:dyDescent="0.25">
      <c r="A156" s="38"/>
      <c r="B156" s="62"/>
      <c r="C156" s="38"/>
      <c r="D156" s="9" t="s">
        <v>19</v>
      </c>
      <c r="E156" s="4">
        <f>F156+G156+H156+I156</f>
        <v>3529.4</v>
      </c>
      <c r="F156" s="4">
        <v>618.29999999999995</v>
      </c>
      <c r="G156" s="4">
        <v>949.1</v>
      </c>
      <c r="H156" s="4">
        <v>981</v>
      </c>
      <c r="I156" s="4">
        <v>981</v>
      </c>
    </row>
    <row r="157" spans="1:9" ht="18" customHeight="1" x14ac:dyDescent="0.25">
      <c r="A157" s="49" t="s">
        <v>390</v>
      </c>
      <c r="B157" s="49"/>
      <c r="C157" s="48"/>
      <c r="D157" s="9" t="s">
        <v>177</v>
      </c>
      <c r="E157" s="4">
        <f>E158+E159</f>
        <v>4228.8999999999996</v>
      </c>
      <c r="F157" s="4">
        <f t="shared" ref="F157:I157" si="76">F158+F159</f>
        <v>1121.6999999999998</v>
      </c>
      <c r="G157" s="4">
        <f t="shared" si="76"/>
        <v>1145.2</v>
      </c>
      <c r="H157" s="4">
        <f t="shared" si="76"/>
        <v>981</v>
      </c>
      <c r="I157" s="4">
        <f t="shared" si="76"/>
        <v>981</v>
      </c>
    </row>
    <row r="158" spans="1:9" ht="18" customHeight="1" x14ac:dyDescent="0.25">
      <c r="A158" s="49"/>
      <c r="B158" s="49"/>
      <c r="C158" s="48"/>
      <c r="D158" s="9" t="s">
        <v>17</v>
      </c>
      <c r="E158" s="4">
        <f>E153</f>
        <v>18.899999999999999</v>
      </c>
      <c r="F158" s="4">
        <f t="shared" ref="F158:I158" si="77">F153</f>
        <v>5.0999999999999996</v>
      </c>
      <c r="G158" s="4">
        <f t="shared" si="77"/>
        <v>13.8</v>
      </c>
      <c r="H158" s="4">
        <f t="shared" si="77"/>
        <v>0</v>
      </c>
      <c r="I158" s="4">
        <f t="shared" si="77"/>
        <v>0</v>
      </c>
    </row>
    <row r="159" spans="1:9" ht="18" customHeight="1" x14ac:dyDescent="0.25">
      <c r="A159" s="49"/>
      <c r="B159" s="49"/>
      <c r="C159" s="48"/>
      <c r="D159" s="9" t="s">
        <v>19</v>
      </c>
      <c r="E159" s="4">
        <f t="shared" ref="E159:I159" si="78">E154+E156</f>
        <v>4210</v>
      </c>
      <c r="F159" s="4">
        <f t="shared" si="78"/>
        <v>1116.5999999999999</v>
      </c>
      <c r="G159" s="4">
        <f t="shared" si="78"/>
        <v>1131.4000000000001</v>
      </c>
      <c r="H159" s="4">
        <f t="shared" si="78"/>
        <v>981</v>
      </c>
      <c r="I159" s="4">
        <f t="shared" si="78"/>
        <v>981</v>
      </c>
    </row>
    <row r="160" spans="1:9" ht="18" customHeight="1" x14ac:dyDescent="0.25">
      <c r="A160" s="48" t="s">
        <v>84</v>
      </c>
      <c r="B160" s="48"/>
      <c r="C160" s="48"/>
      <c r="D160" s="48"/>
      <c r="E160" s="48"/>
      <c r="F160" s="48"/>
      <c r="G160" s="48"/>
      <c r="H160" s="48"/>
      <c r="I160" s="48"/>
    </row>
    <row r="161" spans="1:9" ht="28.5" customHeight="1" x14ac:dyDescent="0.25">
      <c r="A161" s="59" t="s">
        <v>391</v>
      </c>
      <c r="B161" s="61" t="s">
        <v>85</v>
      </c>
      <c r="C161" s="36" t="s">
        <v>63</v>
      </c>
      <c r="D161" s="9" t="s">
        <v>177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</row>
    <row r="162" spans="1:9" ht="18" customHeight="1" x14ac:dyDescent="0.25">
      <c r="A162" s="60"/>
      <c r="B162" s="62"/>
      <c r="C162" s="38"/>
      <c r="D162" s="6" t="s">
        <v>17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</row>
    <row r="163" spans="1:9" ht="27.75" customHeight="1" x14ac:dyDescent="0.25">
      <c r="A163" s="46" t="s">
        <v>392</v>
      </c>
      <c r="B163" s="7" t="s">
        <v>86</v>
      </c>
      <c r="C163" s="48" t="s">
        <v>63</v>
      </c>
      <c r="D163" s="42" t="s">
        <v>177</v>
      </c>
      <c r="E163" s="57">
        <v>0</v>
      </c>
      <c r="F163" s="57">
        <v>0</v>
      </c>
      <c r="G163" s="57">
        <v>0</v>
      </c>
      <c r="H163" s="57">
        <v>0</v>
      </c>
      <c r="I163" s="57">
        <v>0</v>
      </c>
    </row>
    <row r="164" spans="1:9" ht="18" customHeight="1" x14ac:dyDescent="0.25">
      <c r="A164" s="46"/>
      <c r="B164" s="13" t="s">
        <v>478</v>
      </c>
      <c r="C164" s="48"/>
      <c r="D164" s="44"/>
      <c r="E164" s="58"/>
      <c r="F164" s="58"/>
      <c r="G164" s="58"/>
      <c r="H164" s="58"/>
      <c r="I164" s="58"/>
    </row>
    <row r="165" spans="1:9" ht="18" customHeight="1" x14ac:dyDescent="0.25">
      <c r="A165" s="46"/>
      <c r="B165" s="13" t="s">
        <v>477</v>
      </c>
      <c r="C165" s="48"/>
      <c r="D165" s="9" t="s">
        <v>17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</row>
    <row r="166" spans="1:9" ht="18" customHeight="1" x14ac:dyDescent="0.25">
      <c r="A166" s="46" t="s">
        <v>393</v>
      </c>
      <c r="B166" s="47" t="s">
        <v>87</v>
      </c>
      <c r="C166" s="48" t="s">
        <v>63</v>
      </c>
      <c r="D166" s="9" t="s">
        <v>177</v>
      </c>
      <c r="E166" s="4">
        <f t="shared" ref="E166:E174" si="79">SUM(F166:I166)</f>
        <v>219.3</v>
      </c>
      <c r="F166" s="4">
        <f t="shared" ref="F166:I166" si="80">F167</f>
        <v>51.6</v>
      </c>
      <c r="G166" s="4">
        <f t="shared" si="80"/>
        <v>53.6</v>
      </c>
      <c r="H166" s="4">
        <f t="shared" si="80"/>
        <v>55.9</v>
      </c>
      <c r="I166" s="4">
        <f t="shared" si="80"/>
        <v>58.2</v>
      </c>
    </row>
    <row r="167" spans="1:9" ht="18" customHeight="1" x14ac:dyDescent="0.25">
      <c r="A167" s="46"/>
      <c r="B167" s="47"/>
      <c r="C167" s="48"/>
      <c r="D167" s="9" t="s">
        <v>17</v>
      </c>
      <c r="E167" s="4">
        <f t="shared" si="79"/>
        <v>219.3</v>
      </c>
      <c r="F167" s="4">
        <v>51.6</v>
      </c>
      <c r="G167" s="4">
        <v>53.6</v>
      </c>
      <c r="H167" s="4">
        <v>55.9</v>
      </c>
      <c r="I167" s="4">
        <v>58.2</v>
      </c>
    </row>
    <row r="168" spans="1:9" ht="18" customHeight="1" x14ac:dyDescent="0.25">
      <c r="A168" s="46" t="s">
        <v>394</v>
      </c>
      <c r="B168" s="47" t="s">
        <v>498</v>
      </c>
      <c r="C168" s="48" t="s">
        <v>327</v>
      </c>
      <c r="D168" s="9" t="s">
        <v>177</v>
      </c>
      <c r="E168" s="4">
        <f t="shared" si="79"/>
        <v>325.20000000000005</v>
      </c>
      <c r="F168" s="4">
        <f t="shared" ref="F168:I168" si="81">F169</f>
        <v>76.599999999999994</v>
      </c>
      <c r="G168" s="4">
        <f t="shared" si="81"/>
        <v>79.7</v>
      </c>
      <c r="H168" s="4">
        <f t="shared" si="81"/>
        <v>82.8</v>
      </c>
      <c r="I168" s="4">
        <f t="shared" si="81"/>
        <v>86.1</v>
      </c>
    </row>
    <row r="169" spans="1:9" ht="18" customHeight="1" x14ac:dyDescent="0.25">
      <c r="A169" s="46"/>
      <c r="B169" s="47"/>
      <c r="C169" s="48"/>
      <c r="D169" s="9" t="s">
        <v>17</v>
      </c>
      <c r="E169" s="4">
        <f t="shared" si="79"/>
        <v>325.20000000000005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</row>
    <row r="170" spans="1:9" ht="18" customHeight="1" x14ac:dyDescent="0.25">
      <c r="A170" s="46" t="s">
        <v>395</v>
      </c>
      <c r="B170" s="47" t="s">
        <v>436</v>
      </c>
      <c r="C170" s="48" t="s">
        <v>327</v>
      </c>
      <c r="D170" s="9" t="s">
        <v>177</v>
      </c>
      <c r="E170" s="4">
        <f t="shared" si="79"/>
        <v>55.1</v>
      </c>
      <c r="F170" s="4">
        <f t="shared" ref="F170:I170" si="82">F171</f>
        <v>13</v>
      </c>
      <c r="G170" s="4">
        <f t="shared" si="82"/>
        <v>13.5</v>
      </c>
      <c r="H170" s="4">
        <f t="shared" si="82"/>
        <v>14</v>
      </c>
      <c r="I170" s="4">
        <f t="shared" si="82"/>
        <v>14.6</v>
      </c>
    </row>
    <row r="171" spans="1:9" ht="18" customHeight="1" x14ac:dyDescent="0.25">
      <c r="A171" s="46"/>
      <c r="B171" s="47"/>
      <c r="C171" s="48"/>
      <c r="D171" s="9" t="s">
        <v>17</v>
      </c>
      <c r="E171" s="4">
        <f t="shared" si="79"/>
        <v>55.1</v>
      </c>
      <c r="F171" s="4">
        <v>13</v>
      </c>
      <c r="G171" s="4">
        <v>13.5</v>
      </c>
      <c r="H171" s="4">
        <v>14</v>
      </c>
      <c r="I171" s="4">
        <v>14.6</v>
      </c>
    </row>
    <row r="172" spans="1:9" ht="18" customHeight="1" x14ac:dyDescent="0.25">
      <c r="A172" s="49" t="s">
        <v>400</v>
      </c>
      <c r="B172" s="49"/>
      <c r="C172" s="46"/>
      <c r="D172" s="9" t="s">
        <v>177</v>
      </c>
      <c r="E172" s="4">
        <f t="shared" si="79"/>
        <v>599.59999999999991</v>
      </c>
      <c r="F172" s="4">
        <f t="shared" ref="F172:I172" si="83">F173+F174</f>
        <v>141.19999999999999</v>
      </c>
      <c r="G172" s="4">
        <f t="shared" si="83"/>
        <v>146.80000000000001</v>
      </c>
      <c r="H172" s="4">
        <f t="shared" si="83"/>
        <v>152.69999999999999</v>
      </c>
      <c r="I172" s="4">
        <f t="shared" si="83"/>
        <v>158.89999999999998</v>
      </c>
    </row>
    <row r="173" spans="1:9" ht="18" customHeight="1" x14ac:dyDescent="0.25">
      <c r="A173" s="49"/>
      <c r="B173" s="49"/>
      <c r="C173" s="46"/>
      <c r="D173" s="9" t="s">
        <v>17</v>
      </c>
      <c r="E173" s="4">
        <f t="shared" si="79"/>
        <v>599.59999999999991</v>
      </c>
      <c r="F173" s="4">
        <f>F171+F167+F169</f>
        <v>141.19999999999999</v>
      </c>
      <c r="G173" s="4">
        <f t="shared" ref="G173:I173" si="84">G171+G167+G169</f>
        <v>146.80000000000001</v>
      </c>
      <c r="H173" s="4">
        <f t="shared" si="84"/>
        <v>152.69999999999999</v>
      </c>
      <c r="I173" s="4">
        <f t="shared" si="84"/>
        <v>158.89999999999998</v>
      </c>
    </row>
    <row r="174" spans="1:9" ht="18" customHeight="1" x14ac:dyDescent="0.25">
      <c r="A174" s="49"/>
      <c r="B174" s="49"/>
      <c r="C174" s="46"/>
      <c r="D174" s="8" t="s">
        <v>19</v>
      </c>
      <c r="E174" s="4">
        <f t="shared" si="79"/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</row>
    <row r="175" spans="1:9" ht="18" customHeight="1" x14ac:dyDescent="0.25">
      <c r="A175" s="69" t="s">
        <v>92</v>
      </c>
      <c r="B175" s="70"/>
      <c r="C175" s="70"/>
      <c r="D175" s="70"/>
      <c r="E175" s="70"/>
      <c r="F175" s="70"/>
      <c r="G175" s="70"/>
      <c r="H175" s="70"/>
      <c r="I175" s="79"/>
    </row>
    <row r="176" spans="1:9" ht="18" customHeight="1" x14ac:dyDescent="0.25">
      <c r="A176" s="36" t="s">
        <v>401</v>
      </c>
      <c r="B176" s="61" t="s">
        <v>93</v>
      </c>
      <c r="C176" s="36" t="s">
        <v>63</v>
      </c>
      <c r="D176" s="9" t="s">
        <v>177</v>
      </c>
      <c r="E176" s="4">
        <f t="shared" ref="E176:E181" si="85">SUM(F176:I176)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</row>
    <row r="177" spans="1:9" ht="18" customHeight="1" x14ac:dyDescent="0.25">
      <c r="A177" s="38"/>
      <c r="B177" s="62"/>
      <c r="C177" s="38"/>
      <c r="D177" s="8" t="s">
        <v>17</v>
      </c>
      <c r="E177" s="4">
        <f t="shared" si="85"/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</row>
    <row r="178" spans="1:9" ht="18" customHeight="1" x14ac:dyDescent="0.25">
      <c r="A178" s="36" t="s">
        <v>402</v>
      </c>
      <c r="B178" s="61" t="s">
        <v>94</v>
      </c>
      <c r="C178" s="36" t="s">
        <v>63</v>
      </c>
      <c r="D178" s="9" t="s">
        <v>177</v>
      </c>
      <c r="E178" s="4">
        <f t="shared" si="85"/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</row>
    <row r="179" spans="1:9" ht="18" customHeight="1" x14ac:dyDescent="0.25">
      <c r="A179" s="38"/>
      <c r="B179" s="62"/>
      <c r="C179" s="38"/>
      <c r="D179" s="8" t="s">
        <v>17</v>
      </c>
      <c r="E179" s="4">
        <f t="shared" si="85"/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</row>
    <row r="180" spans="1:9" ht="18" customHeight="1" x14ac:dyDescent="0.25">
      <c r="A180" s="36" t="s">
        <v>403</v>
      </c>
      <c r="B180" s="61" t="s">
        <v>95</v>
      </c>
      <c r="C180" s="36" t="s">
        <v>63</v>
      </c>
      <c r="D180" s="9" t="s">
        <v>177</v>
      </c>
      <c r="E180" s="4">
        <f t="shared" si="85"/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</row>
    <row r="181" spans="1:9" ht="18" customHeight="1" x14ac:dyDescent="0.25">
      <c r="A181" s="38"/>
      <c r="B181" s="62"/>
      <c r="C181" s="38"/>
      <c r="D181" s="8" t="s">
        <v>17</v>
      </c>
      <c r="E181" s="4">
        <f t="shared" si="85"/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</row>
    <row r="182" spans="1:9" ht="18" customHeight="1" x14ac:dyDescent="0.25">
      <c r="A182" s="49" t="s">
        <v>404</v>
      </c>
      <c r="B182" s="49"/>
      <c r="C182" s="48"/>
      <c r="D182" s="9" t="s">
        <v>177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</row>
    <row r="183" spans="1:9" ht="18" customHeight="1" x14ac:dyDescent="0.25">
      <c r="A183" s="49"/>
      <c r="B183" s="49"/>
      <c r="C183" s="48"/>
      <c r="D183" s="9" t="s">
        <v>17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</row>
    <row r="184" spans="1:9" ht="18" customHeight="1" x14ac:dyDescent="0.25">
      <c r="A184" s="49"/>
      <c r="B184" s="49"/>
      <c r="C184" s="48"/>
      <c r="D184" s="8" t="s">
        <v>19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</row>
    <row r="185" spans="1:9" ht="18" customHeight="1" x14ac:dyDescent="0.25">
      <c r="A185" s="72" t="s">
        <v>178</v>
      </c>
      <c r="B185" s="73"/>
      <c r="C185" s="42"/>
      <c r="D185" s="9" t="s">
        <v>177</v>
      </c>
      <c r="E185" s="4">
        <f>SUM(F185:I185)</f>
        <v>563606.19999999995</v>
      </c>
      <c r="F185" s="4">
        <f t="shared" ref="F185:I185" si="86">F186+F187+F188</f>
        <v>138497</v>
      </c>
      <c r="G185" s="4">
        <f t="shared" si="86"/>
        <v>216164.59999999998</v>
      </c>
      <c r="H185" s="4">
        <f t="shared" si="86"/>
        <v>104186.40000000001</v>
      </c>
      <c r="I185" s="4">
        <f t="shared" si="86"/>
        <v>104758.20000000001</v>
      </c>
    </row>
    <row r="186" spans="1:9" ht="18" customHeight="1" x14ac:dyDescent="0.25">
      <c r="A186" s="74"/>
      <c r="B186" s="75"/>
      <c r="C186" s="43"/>
      <c r="D186" s="9" t="s">
        <v>17</v>
      </c>
      <c r="E186" s="4">
        <f>SUM(F186:I186)</f>
        <v>457565.7</v>
      </c>
      <c r="F186" s="4">
        <f>F183+F173+F158+F143+F124+F114+F82+F61</f>
        <v>137116.6</v>
      </c>
      <c r="G186" s="4">
        <f>G183+G173+G158+G143+G124+G114+G82+G61</f>
        <v>113466.5</v>
      </c>
      <c r="H186" s="4">
        <f>H183+H173+H158+H143+H124+H114+H82+H61</f>
        <v>103205.40000000001</v>
      </c>
      <c r="I186" s="4">
        <f>I183+I173+I158+I143+I124+I114+I82+I61</f>
        <v>103777.20000000001</v>
      </c>
    </row>
    <row r="187" spans="1:9" ht="18" customHeight="1" x14ac:dyDescent="0.25">
      <c r="A187" s="74"/>
      <c r="B187" s="75"/>
      <c r="C187" s="43"/>
      <c r="D187" s="8" t="s">
        <v>19</v>
      </c>
      <c r="E187" s="4">
        <f>SUM(F187:I187)</f>
        <v>106040.49999999999</v>
      </c>
      <c r="F187" s="4">
        <f>F184+F174+F159+F144+F125+F115+F62</f>
        <v>1380.3999999999999</v>
      </c>
      <c r="G187" s="4">
        <f>G184+G174+G159+G144+G125+G115+G62</f>
        <v>102698.09999999999</v>
      </c>
      <c r="H187" s="4">
        <f>H184+H174+H159+H144+H125+H115+H62</f>
        <v>981</v>
      </c>
      <c r="I187" s="4">
        <f>I184+I174+I159+I144+I125+I115+I62</f>
        <v>981</v>
      </c>
    </row>
    <row r="188" spans="1:9" ht="18" customHeight="1" x14ac:dyDescent="0.25">
      <c r="A188" s="76"/>
      <c r="B188" s="77"/>
      <c r="C188" s="44"/>
      <c r="D188" s="9" t="s">
        <v>18</v>
      </c>
      <c r="E188" s="4">
        <f>SUM(F188:I188)</f>
        <v>0</v>
      </c>
      <c r="F188" s="4">
        <f>F63</f>
        <v>0</v>
      </c>
      <c r="G188" s="4">
        <f>G63</f>
        <v>0</v>
      </c>
      <c r="H188" s="4">
        <f>H63</f>
        <v>0</v>
      </c>
      <c r="I188" s="4">
        <f>I63</f>
        <v>0</v>
      </c>
    </row>
    <row r="189" spans="1:9" ht="18" customHeight="1" x14ac:dyDescent="0.25">
      <c r="A189" s="48" t="s">
        <v>96</v>
      </c>
      <c r="B189" s="48"/>
      <c r="C189" s="48"/>
      <c r="D189" s="48"/>
      <c r="E189" s="48"/>
      <c r="F189" s="48"/>
      <c r="G189" s="48"/>
      <c r="H189" s="48"/>
      <c r="I189" s="48"/>
    </row>
    <row r="190" spans="1:9" ht="18" customHeight="1" x14ac:dyDescent="0.25">
      <c r="A190" s="48" t="s">
        <v>97</v>
      </c>
      <c r="B190" s="48"/>
      <c r="C190" s="48"/>
      <c r="D190" s="48"/>
      <c r="E190" s="48"/>
      <c r="F190" s="48"/>
      <c r="G190" s="48"/>
      <c r="H190" s="48"/>
      <c r="I190" s="48"/>
    </row>
    <row r="191" spans="1:9" ht="18" customHeight="1" x14ac:dyDescent="0.25">
      <c r="A191" s="46" t="s">
        <v>351</v>
      </c>
      <c r="B191" s="47" t="s">
        <v>540</v>
      </c>
      <c r="C191" s="48" t="s">
        <v>99</v>
      </c>
      <c r="D191" s="9" t="s">
        <v>177</v>
      </c>
      <c r="E191" s="4">
        <f t="shared" ref="E191:E202" si="87">SUM(F191:I191)</f>
        <v>45.599999999999994</v>
      </c>
      <c r="F191" s="4">
        <f>F192</f>
        <v>0</v>
      </c>
      <c r="G191" s="4">
        <f t="shared" ref="G191:I191" si="88">G192</f>
        <v>14.6</v>
      </c>
      <c r="H191" s="4">
        <f t="shared" si="88"/>
        <v>15.2</v>
      </c>
      <c r="I191" s="4">
        <f t="shared" si="88"/>
        <v>15.8</v>
      </c>
    </row>
    <row r="192" spans="1:9" ht="18" customHeight="1" x14ac:dyDescent="0.25">
      <c r="A192" s="46"/>
      <c r="B192" s="47"/>
      <c r="C192" s="48"/>
      <c r="D192" s="9" t="s">
        <v>17</v>
      </c>
      <c r="E192" s="4">
        <f t="shared" si="87"/>
        <v>45.599999999999994</v>
      </c>
      <c r="F192" s="4">
        <v>0</v>
      </c>
      <c r="G192" s="4">
        <v>14.6</v>
      </c>
      <c r="H192" s="4">
        <v>15.2</v>
      </c>
      <c r="I192" s="4">
        <v>15.8</v>
      </c>
    </row>
    <row r="193" spans="1:14" ht="18" customHeight="1" x14ac:dyDescent="0.25">
      <c r="A193" s="46" t="s">
        <v>352</v>
      </c>
      <c r="B193" s="47" t="s">
        <v>100</v>
      </c>
      <c r="C193" s="48" t="s">
        <v>229</v>
      </c>
      <c r="D193" s="9" t="s">
        <v>177</v>
      </c>
      <c r="E193" s="4">
        <f t="shared" si="87"/>
        <v>88.300000000000011</v>
      </c>
      <c r="F193" s="4">
        <f>F194</f>
        <v>20.8</v>
      </c>
      <c r="G193" s="4">
        <f t="shared" ref="G193:I193" si="89">G194</f>
        <v>21.6</v>
      </c>
      <c r="H193" s="4">
        <f t="shared" si="89"/>
        <v>22.5</v>
      </c>
      <c r="I193" s="4">
        <f t="shared" si="89"/>
        <v>23.4</v>
      </c>
    </row>
    <row r="194" spans="1:14" ht="18" customHeight="1" x14ac:dyDescent="0.25">
      <c r="A194" s="46"/>
      <c r="B194" s="47"/>
      <c r="C194" s="48"/>
      <c r="D194" s="9" t="s">
        <v>17</v>
      </c>
      <c r="E194" s="4">
        <f t="shared" si="87"/>
        <v>88.300000000000011</v>
      </c>
      <c r="F194" s="4">
        <v>20.8</v>
      </c>
      <c r="G194" s="4">
        <v>21.6</v>
      </c>
      <c r="H194" s="4">
        <v>22.5</v>
      </c>
      <c r="I194" s="4">
        <v>23.4</v>
      </c>
    </row>
    <row r="195" spans="1:14" ht="18" customHeight="1" x14ac:dyDescent="0.25">
      <c r="A195" s="46" t="s">
        <v>353</v>
      </c>
      <c r="B195" s="47" t="s">
        <v>499</v>
      </c>
      <c r="C195" s="48" t="s">
        <v>327</v>
      </c>
      <c r="D195" s="9" t="s">
        <v>177</v>
      </c>
      <c r="E195" s="4">
        <f t="shared" si="87"/>
        <v>229.60000000000002</v>
      </c>
      <c r="F195" s="4">
        <f t="shared" ref="F195:I195" si="90">F196</f>
        <v>54.1</v>
      </c>
      <c r="G195" s="4">
        <f t="shared" si="90"/>
        <v>56.2</v>
      </c>
      <c r="H195" s="4">
        <f t="shared" si="90"/>
        <v>58.5</v>
      </c>
      <c r="I195" s="4">
        <f t="shared" si="90"/>
        <v>60.8</v>
      </c>
    </row>
    <row r="196" spans="1:14" ht="18" customHeight="1" x14ac:dyDescent="0.25">
      <c r="A196" s="46"/>
      <c r="B196" s="47"/>
      <c r="C196" s="48"/>
      <c r="D196" s="9" t="s">
        <v>17</v>
      </c>
      <c r="E196" s="4">
        <f t="shared" si="87"/>
        <v>229.60000000000002</v>
      </c>
      <c r="F196" s="4">
        <v>54.1</v>
      </c>
      <c r="G196" s="4">
        <v>56.2</v>
      </c>
      <c r="H196" s="4">
        <v>58.5</v>
      </c>
      <c r="I196" s="4">
        <v>60.8</v>
      </c>
    </row>
    <row r="197" spans="1:14" ht="18" customHeight="1" x14ac:dyDescent="0.25">
      <c r="A197" s="46" t="s">
        <v>22</v>
      </c>
      <c r="B197" s="47" t="s">
        <v>547</v>
      </c>
      <c r="C197" s="48" t="s">
        <v>63</v>
      </c>
      <c r="D197" s="9" t="s">
        <v>177</v>
      </c>
      <c r="E197" s="4">
        <f t="shared" ref="E197:E200" si="91">SUM(F197:I197)</f>
        <v>437.6</v>
      </c>
      <c r="F197" s="4">
        <f>F198</f>
        <v>146.80000000000001</v>
      </c>
      <c r="G197" s="4">
        <f t="shared" ref="G197:I197" si="92">G198</f>
        <v>93.1</v>
      </c>
      <c r="H197" s="4">
        <f t="shared" si="92"/>
        <v>96.9</v>
      </c>
      <c r="I197" s="4">
        <f t="shared" si="92"/>
        <v>100.8</v>
      </c>
      <c r="K197" s="3"/>
      <c r="L197" s="3"/>
      <c r="M197" s="3"/>
    </row>
    <row r="198" spans="1:14" ht="28.15" customHeight="1" x14ac:dyDescent="0.25">
      <c r="A198" s="46"/>
      <c r="B198" s="47"/>
      <c r="C198" s="48"/>
      <c r="D198" s="9" t="s">
        <v>17</v>
      </c>
      <c r="E198" s="4">
        <f t="shared" si="91"/>
        <v>437.6</v>
      </c>
      <c r="F198" s="4">
        <v>146.80000000000001</v>
      </c>
      <c r="G198" s="4">
        <v>93.1</v>
      </c>
      <c r="H198" s="4">
        <v>96.9</v>
      </c>
      <c r="I198" s="4">
        <v>100.8</v>
      </c>
      <c r="K198" s="3"/>
      <c r="L198" s="3"/>
      <c r="M198" s="3"/>
      <c r="N198" s="3"/>
    </row>
    <row r="199" spans="1:14" ht="18" customHeight="1" x14ac:dyDescent="0.25">
      <c r="A199" s="46" t="s">
        <v>24</v>
      </c>
      <c r="B199" s="47" t="s">
        <v>108</v>
      </c>
      <c r="C199" s="48" t="s">
        <v>107</v>
      </c>
      <c r="D199" s="9" t="s">
        <v>177</v>
      </c>
      <c r="E199" s="4">
        <f t="shared" si="91"/>
        <v>314.59999999999997</v>
      </c>
      <c r="F199" s="4">
        <f>F200</f>
        <v>74.099999999999994</v>
      </c>
      <c r="G199" s="4">
        <f>G200</f>
        <v>77.099999999999994</v>
      </c>
      <c r="H199" s="4">
        <f t="shared" ref="H199:I199" si="93">H200</f>
        <v>80.099999999999994</v>
      </c>
      <c r="I199" s="4">
        <f t="shared" si="93"/>
        <v>83.3</v>
      </c>
      <c r="J199" s="3"/>
      <c r="K199" s="3"/>
      <c r="L199" s="3"/>
    </row>
    <row r="200" spans="1:14" ht="18" customHeight="1" x14ac:dyDescent="0.25">
      <c r="A200" s="46"/>
      <c r="B200" s="47"/>
      <c r="C200" s="48"/>
      <c r="D200" s="9" t="s">
        <v>17</v>
      </c>
      <c r="E200" s="4">
        <f t="shared" si="91"/>
        <v>314.59999999999997</v>
      </c>
      <c r="F200" s="4">
        <v>74.099999999999994</v>
      </c>
      <c r="G200" s="4">
        <v>77.099999999999994</v>
      </c>
      <c r="H200" s="4">
        <v>80.099999999999994</v>
      </c>
      <c r="I200" s="4">
        <v>83.3</v>
      </c>
    </row>
    <row r="201" spans="1:14" ht="18" customHeight="1" x14ac:dyDescent="0.25">
      <c r="A201" s="80" t="s">
        <v>26</v>
      </c>
      <c r="B201" s="56" t="s">
        <v>554</v>
      </c>
      <c r="C201" s="48" t="s">
        <v>63</v>
      </c>
      <c r="D201" s="9" t="s">
        <v>177</v>
      </c>
      <c r="E201" s="4">
        <f t="shared" si="87"/>
        <v>624.59999999999991</v>
      </c>
      <c r="F201" s="4">
        <f>F202</f>
        <v>159</v>
      </c>
      <c r="G201" s="4">
        <f>G202</f>
        <v>149.19999999999999</v>
      </c>
      <c r="H201" s="4">
        <f t="shared" ref="H201:I201" si="94">H202</f>
        <v>155.1</v>
      </c>
      <c r="I201" s="4">
        <f t="shared" si="94"/>
        <v>161.30000000000001</v>
      </c>
    </row>
    <row r="202" spans="1:14" ht="18" customHeight="1" x14ac:dyDescent="0.25">
      <c r="A202" s="80"/>
      <c r="B202" s="56"/>
      <c r="C202" s="48"/>
      <c r="D202" s="9" t="s">
        <v>17</v>
      </c>
      <c r="E202" s="4">
        <f t="shared" si="87"/>
        <v>624.59999999999991</v>
      </c>
      <c r="F202" s="4">
        <v>159</v>
      </c>
      <c r="G202" s="4">
        <v>149.19999999999999</v>
      </c>
      <c r="H202" s="4">
        <v>155.1</v>
      </c>
      <c r="I202" s="4">
        <v>161.30000000000001</v>
      </c>
    </row>
    <row r="203" spans="1:14" ht="18" customHeight="1" x14ac:dyDescent="0.25">
      <c r="A203" s="36" t="s">
        <v>27</v>
      </c>
      <c r="B203" s="39" t="s">
        <v>109</v>
      </c>
      <c r="C203" s="42"/>
      <c r="D203" s="9" t="s">
        <v>209</v>
      </c>
      <c r="E203" s="4">
        <f>E204+E205</f>
        <v>30144.5</v>
      </c>
      <c r="F203" s="4">
        <f t="shared" ref="F203:I203" si="95">F204+F205</f>
        <v>9942.1</v>
      </c>
      <c r="G203" s="4">
        <f t="shared" si="95"/>
        <v>10101.200000000001</v>
      </c>
      <c r="H203" s="4">
        <f t="shared" si="95"/>
        <v>10101.200000000001</v>
      </c>
      <c r="I203" s="4">
        <f t="shared" si="95"/>
        <v>0</v>
      </c>
    </row>
    <row r="204" spans="1:14" ht="18" customHeight="1" x14ac:dyDescent="0.25">
      <c r="A204" s="37"/>
      <c r="B204" s="40"/>
      <c r="C204" s="43"/>
      <c r="D204" s="9" t="s">
        <v>17</v>
      </c>
      <c r="E204" s="4">
        <f>E207+E210</f>
        <v>303.60000000000002</v>
      </c>
      <c r="F204" s="4">
        <f t="shared" ref="F204:I204" si="96">F207+F210</f>
        <v>101.2</v>
      </c>
      <c r="G204" s="4">
        <f t="shared" si="96"/>
        <v>101.2</v>
      </c>
      <c r="H204" s="4">
        <f t="shared" si="96"/>
        <v>101.2</v>
      </c>
      <c r="I204" s="4">
        <f t="shared" si="96"/>
        <v>0</v>
      </c>
    </row>
    <row r="205" spans="1:14" ht="18" customHeight="1" x14ac:dyDescent="0.25">
      <c r="A205" s="37"/>
      <c r="B205" s="40"/>
      <c r="C205" s="44"/>
      <c r="D205" s="9" t="s">
        <v>19</v>
      </c>
      <c r="E205" s="4">
        <f>F205+G205+H205+I205</f>
        <v>29840.9</v>
      </c>
      <c r="F205" s="4">
        <f>F214+F208</f>
        <v>9840.9</v>
      </c>
      <c r="G205" s="4">
        <f t="shared" ref="G205:I205" si="97">G214</f>
        <v>10000</v>
      </c>
      <c r="H205" s="4">
        <f t="shared" si="97"/>
        <v>10000</v>
      </c>
      <c r="I205" s="4">
        <f t="shared" si="97"/>
        <v>0</v>
      </c>
      <c r="K205" s="3"/>
      <c r="L205" s="3"/>
      <c r="M205" s="3"/>
    </row>
    <row r="206" spans="1:14" ht="18" customHeight="1" x14ac:dyDescent="0.25">
      <c r="A206" s="37"/>
      <c r="B206" s="40"/>
      <c r="C206" s="48" t="s">
        <v>63</v>
      </c>
      <c r="D206" s="9" t="s">
        <v>177</v>
      </c>
      <c r="E206" s="4">
        <f>E207+E208</f>
        <v>9942.1</v>
      </c>
      <c r="F206" s="4">
        <f t="shared" ref="F206:I206" si="98">F207+F208</f>
        <v>9942.1</v>
      </c>
      <c r="G206" s="4">
        <f t="shared" si="98"/>
        <v>0</v>
      </c>
      <c r="H206" s="4">
        <f t="shared" si="98"/>
        <v>0</v>
      </c>
      <c r="I206" s="4">
        <f t="shared" si="98"/>
        <v>0</v>
      </c>
    </row>
    <row r="207" spans="1:14" ht="18" customHeight="1" x14ac:dyDescent="0.25">
      <c r="A207" s="37"/>
      <c r="B207" s="40"/>
      <c r="C207" s="48"/>
      <c r="D207" s="9" t="s">
        <v>17</v>
      </c>
      <c r="E207" s="4">
        <f>F207+G207+H207+I207</f>
        <v>101.2</v>
      </c>
      <c r="F207" s="4">
        <f>F216+F219+F222+F225+F226</f>
        <v>101.2</v>
      </c>
      <c r="G207" s="4">
        <f>G216+G219+G222+G225</f>
        <v>0</v>
      </c>
      <c r="H207" s="4">
        <f>H216+H219+H222+H225</f>
        <v>0</v>
      </c>
      <c r="I207" s="4">
        <f>I216+I219+I222+I225</f>
        <v>0</v>
      </c>
    </row>
    <row r="208" spans="1:14" ht="18" customHeight="1" x14ac:dyDescent="0.25">
      <c r="A208" s="37"/>
      <c r="B208" s="40"/>
      <c r="C208" s="48"/>
      <c r="D208" s="9" t="s">
        <v>19</v>
      </c>
      <c r="E208" s="4">
        <f>F208+G208+H208+I208</f>
        <v>9840.9</v>
      </c>
      <c r="F208" s="4">
        <f>F217+F220+F223+F227</f>
        <v>9840.9</v>
      </c>
      <c r="G208" s="4">
        <f>G217+G220+G223+G227</f>
        <v>0</v>
      </c>
      <c r="H208" s="4">
        <f>H217+H220+H223+H227</f>
        <v>0</v>
      </c>
      <c r="I208" s="4">
        <f>I217+I220+I223+I227</f>
        <v>0</v>
      </c>
    </row>
    <row r="209" spans="1:12" ht="18" customHeight="1" x14ac:dyDescent="0.25">
      <c r="A209" s="37"/>
      <c r="B209" s="40"/>
      <c r="C209" s="48" t="s">
        <v>110</v>
      </c>
      <c r="D209" s="9" t="s">
        <v>177</v>
      </c>
      <c r="E209" s="4">
        <f>SUM(F209:I209)</f>
        <v>20202.400000000001</v>
      </c>
      <c r="F209" s="4">
        <f t="shared" ref="F209:I209" si="99">F210+F211</f>
        <v>0</v>
      </c>
      <c r="G209" s="4">
        <f t="shared" si="99"/>
        <v>10101.200000000001</v>
      </c>
      <c r="H209" s="4">
        <f t="shared" si="99"/>
        <v>10101.200000000001</v>
      </c>
      <c r="I209" s="4">
        <f t="shared" si="99"/>
        <v>0</v>
      </c>
    </row>
    <row r="210" spans="1:12" ht="18" customHeight="1" x14ac:dyDescent="0.25">
      <c r="A210" s="37"/>
      <c r="B210" s="40"/>
      <c r="C210" s="48"/>
      <c r="D210" s="9" t="s">
        <v>17</v>
      </c>
      <c r="E210" s="4">
        <f>SUM(F210:I210)</f>
        <v>202.4</v>
      </c>
      <c r="F210" s="1">
        <f>F213</f>
        <v>0</v>
      </c>
      <c r="G210" s="1">
        <f t="shared" ref="G210:I210" si="100">G213</f>
        <v>101.2</v>
      </c>
      <c r="H210" s="1">
        <f t="shared" si="100"/>
        <v>101.2</v>
      </c>
      <c r="I210" s="1">
        <f t="shared" si="100"/>
        <v>0</v>
      </c>
    </row>
    <row r="211" spans="1:12" ht="18" customHeight="1" x14ac:dyDescent="0.25">
      <c r="A211" s="38"/>
      <c r="B211" s="41"/>
      <c r="C211" s="48"/>
      <c r="D211" s="9" t="s">
        <v>19</v>
      </c>
      <c r="E211" s="4">
        <f>F211+G211+H211+I211</f>
        <v>20000</v>
      </c>
      <c r="F211" s="1">
        <f>F214</f>
        <v>0</v>
      </c>
      <c r="G211" s="1">
        <f t="shared" ref="G211:I211" si="101">G214</f>
        <v>10000</v>
      </c>
      <c r="H211" s="1">
        <f t="shared" si="101"/>
        <v>10000</v>
      </c>
      <c r="I211" s="1">
        <f t="shared" si="101"/>
        <v>0</v>
      </c>
      <c r="J211" s="3"/>
      <c r="K211" s="3"/>
      <c r="L211" s="3"/>
    </row>
    <row r="212" spans="1:12" ht="18" customHeight="1" x14ac:dyDescent="0.25">
      <c r="A212" s="46" t="s">
        <v>557</v>
      </c>
      <c r="B212" s="47" t="s">
        <v>122</v>
      </c>
      <c r="C212" s="48" t="s">
        <v>110</v>
      </c>
      <c r="D212" s="9" t="s">
        <v>177</v>
      </c>
      <c r="E212" s="4">
        <f t="shared" ref="E212:E214" si="102">SUM(F212:I212)</f>
        <v>20202.400000000001</v>
      </c>
      <c r="F212" s="4">
        <f t="shared" ref="F212:I212" si="103">F213+F214</f>
        <v>0</v>
      </c>
      <c r="G212" s="4">
        <f t="shared" si="103"/>
        <v>10101.200000000001</v>
      </c>
      <c r="H212" s="4">
        <f t="shared" si="103"/>
        <v>10101.200000000001</v>
      </c>
      <c r="I212" s="4">
        <f t="shared" si="103"/>
        <v>0</v>
      </c>
    </row>
    <row r="213" spans="1:12" ht="18" customHeight="1" x14ac:dyDescent="0.25">
      <c r="A213" s="46"/>
      <c r="B213" s="47"/>
      <c r="C213" s="48"/>
      <c r="D213" s="9" t="s">
        <v>17</v>
      </c>
      <c r="E213" s="4">
        <f t="shared" si="102"/>
        <v>202.4</v>
      </c>
      <c r="F213" s="4">
        <f>121.6-101.2-20.4</f>
        <v>0</v>
      </c>
      <c r="G213" s="4">
        <v>101.2</v>
      </c>
      <c r="H213" s="4">
        <v>101.2</v>
      </c>
      <c r="I213" s="4">
        <v>0</v>
      </c>
    </row>
    <row r="214" spans="1:12" ht="18" customHeight="1" x14ac:dyDescent="0.25">
      <c r="A214" s="46"/>
      <c r="B214" s="47"/>
      <c r="C214" s="48"/>
      <c r="D214" s="9" t="s">
        <v>19</v>
      </c>
      <c r="E214" s="4">
        <f t="shared" si="102"/>
        <v>20000</v>
      </c>
      <c r="F214" s="4">
        <f>12000-10000-2000</f>
        <v>0</v>
      </c>
      <c r="G214" s="4">
        <v>10000</v>
      </c>
      <c r="H214" s="4">
        <v>10000</v>
      </c>
      <c r="I214" s="4">
        <v>0</v>
      </c>
    </row>
    <row r="215" spans="1:12" ht="18" customHeight="1" x14ac:dyDescent="0.25">
      <c r="A215" s="36" t="s">
        <v>558</v>
      </c>
      <c r="B215" s="39" t="s">
        <v>500</v>
      </c>
      <c r="C215" s="42" t="s">
        <v>449</v>
      </c>
      <c r="D215" s="9" t="s">
        <v>177</v>
      </c>
      <c r="E215" s="4">
        <f>F215</f>
        <v>2525.3000000000002</v>
      </c>
      <c r="F215" s="4">
        <f>F216+F217</f>
        <v>2525.3000000000002</v>
      </c>
      <c r="G215" s="4">
        <v>0</v>
      </c>
      <c r="H215" s="4">
        <v>0</v>
      </c>
      <c r="I215" s="4">
        <v>0</v>
      </c>
      <c r="K215" s="3"/>
    </row>
    <row r="216" spans="1:12" ht="18" customHeight="1" x14ac:dyDescent="0.25">
      <c r="A216" s="37"/>
      <c r="B216" s="40"/>
      <c r="C216" s="43"/>
      <c r="D216" s="9" t="s">
        <v>17</v>
      </c>
      <c r="E216" s="4">
        <f t="shared" ref="E216:E217" si="104">F216</f>
        <v>25.3</v>
      </c>
      <c r="F216" s="4">
        <v>25.3</v>
      </c>
      <c r="G216" s="4">
        <v>0</v>
      </c>
      <c r="H216" s="4">
        <v>0</v>
      </c>
      <c r="I216" s="4">
        <v>0</v>
      </c>
      <c r="K216" s="3"/>
    </row>
    <row r="217" spans="1:12" ht="18" customHeight="1" x14ac:dyDescent="0.25">
      <c r="A217" s="38"/>
      <c r="B217" s="41"/>
      <c r="C217" s="44"/>
      <c r="D217" s="9" t="s">
        <v>19</v>
      </c>
      <c r="E217" s="4">
        <f t="shared" si="104"/>
        <v>2500</v>
      </c>
      <c r="F217" s="4">
        <v>2500</v>
      </c>
      <c r="G217" s="4">
        <v>0</v>
      </c>
      <c r="H217" s="4">
        <v>0</v>
      </c>
      <c r="I217" s="4">
        <v>0</v>
      </c>
      <c r="K217" s="3"/>
    </row>
    <row r="218" spans="1:12" ht="18" customHeight="1" x14ac:dyDescent="0.25">
      <c r="A218" s="36" t="s">
        <v>559</v>
      </c>
      <c r="B218" s="39" t="s">
        <v>550</v>
      </c>
      <c r="C218" s="42" t="s">
        <v>502</v>
      </c>
      <c r="D218" s="9" t="s">
        <v>177</v>
      </c>
      <c r="E218" s="4">
        <f>F218</f>
        <v>2525.3000000000002</v>
      </c>
      <c r="F218" s="4">
        <f>F219+F220</f>
        <v>2525.3000000000002</v>
      </c>
      <c r="G218" s="4">
        <v>0</v>
      </c>
      <c r="H218" s="4">
        <v>0</v>
      </c>
      <c r="I218" s="4">
        <v>0</v>
      </c>
      <c r="K218" s="3"/>
    </row>
    <row r="219" spans="1:12" ht="18" customHeight="1" x14ac:dyDescent="0.25">
      <c r="A219" s="37"/>
      <c r="B219" s="40"/>
      <c r="C219" s="43"/>
      <c r="D219" s="9" t="s">
        <v>17</v>
      </c>
      <c r="E219" s="4">
        <f t="shared" ref="E219:E220" si="105">F219</f>
        <v>25.3</v>
      </c>
      <c r="F219" s="4">
        <v>25.3</v>
      </c>
      <c r="G219" s="4">
        <v>0</v>
      </c>
      <c r="H219" s="4">
        <v>0</v>
      </c>
      <c r="I219" s="4">
        <v>0</v>
      </c>
      <c r="K219" s="3"/>
    </row>
    <row r="220" spans="1:12" ht="18" customHeight="1" x14ac:dyDescent="0.25">
      <c r="A220" s="38"/>
      <c r="B220" s="41"/>
      <c r="C220" s="44"/>
      <c r="D220" s="9" t="s">
        <v>19</v>
      </c>
      <c r="E220" s="4">
        <f t="shared" si="105"/>
        <v>2500</v>
      </c>
      <c r="F220" s="4">
        <v>2500</v>
      </c>
      <c r="G220" s="4">
        <v>0</v>
      </c>
      <c r="H220" s="4">
        <v>0</v>
      </c>
      <c r="I220" s="4">
        <v>0</v>
      </c>
      <c r="K220" s="3"/>
    </row>
    <row r="221" spans="1:12" ht="18" customHeight="1" x14ac:dyDescent="0.25">
      <c r="A221" s="36" t="s">
        <v>560</v>
      </c>
      <c r="B221" s="39" t="s">
        <v>503</v>
      </c>
      <c r="C221" s="42" t="s">
        <v>504</v>
      </c>
      <c r="D221" s="9" t="s">
        <v>177</v>
      </c>
      <c r="E221" s="4">
        <f>F221</f>
        <v>2525.3000000000002</v>
      </c>
      <c r="F221" s="4">
        <f>F222+F223</f>
        <v>2525.3000000000002</v>
      </c>
      <c r="G221" s="4">
        <v>0</v>
      </c>
      <c r="H221" s="4">
        <v>0</v>
      </c>
      <c r="I221" s="4">
        <v>0</v>
      </c>
      <c r="K221" s="3"/>
    </row>
    <row r="222" spans="1:12" ht="18" customHeight="1" x14ac:dyDescent="0.25">
      <c r="A222" s="37"/>
      <c r="B222" s="40"/>
      <c r="C222" s="43"/>
      <c r="D222" s="9" t="s">
        <v>17</v>
      </c>
      <c r="E222" s="4">
        <f t="shared" ref="E222:E223" si="106">F222</f>
        <v>25.3</v>
      </c>
      <c r="F222" s="4">
        <v>25.3</v>
      </c>
      <c r="G222" s="4">
        <v>0</v>
      </c>
      <c r="H222" s="4">
        <v>0</v>
      </c>
      <c r="I222" s="4">
        <v>0</v>
      </c>
      <c r="K222" s="3"/>
    </row>
    <row r="223" spans="1:12" ht="18" customHeight="1" x14ac:dyDescent="0.25">
      <c r="A223" s="38"/>
      <c r="B223" s="41"/>
      <c r="C223" s="44"/>
      <c r="D223" s="9" t="s">
        <v>19</v>
      </c>
      <c r="E223" s="4">
        <f t="shared" si="106"/>
        <v>2500</v>
      </c>
      <c r="F223" s="4">
        <v>2500</v>
      </c>
      <c r="G223" s="4">
        <v>0</v>
      </c>
      <c r="H223" s="4">
        <v>0</v>
      </c>
      <c r="I223" s="4">
        <v>0</v>
      </c>
      <c r="K223" s="3"/>
    </row>
    <row r="224" spans="1:12" ht="18" customHeight="1" x14ac:dyDescent="0.25">
      <c r="A224" s="36" t="s">
        <v>561</v>
      </c>
      <c r="B224" s="39" t="s">
        <v>551</v>
      </c>
      <c r="C224" s="42" t="s">
        <v>228</v>
      </c>
      <c r="D224" s="9" t="s">
        <v>177</v>
      </c>
      <c r="E224" s="4">
        <f>F224</f>
        <v>2366.2000000000003</v>
      </c>
      <c r="F224" s="4">
        <f>F225+F227+F226</f>
        <v>2366.2000000000003</v>
      </c>
      <c r="G224" s="4">
        <v>0</v>
      </c>
      <c r="H224" s="4">
        <v>0</v>
      </c>
      <c r="I224" s="4">
        <v>0</v>
      </c>
      <c r="K224" s="3"/>
    </row>
    <row r="225" spans="1:11" ht="18" customHeight="1" x14ac:dyDescent="0.25">
      <c r="A225" s="37"/>
      <c r="B225" s="40"/>
      <c r="C225" s="43"/>
      <c r="D225" s="9" t="s">
        <v>17</v>
      </c>
      <c r="E225" s="4">
        <f t="shared" ref="E225:E227" si="107">F225</f>
        <v>25.3</v>
      </c>
      <c r="F225" s="4">
        <v>25.3</v>
      </c>
      <c r="G225" s="4">
        <v>0</v>
      </c>
      <c r="H225" s="4">
        <v>0</v>
      </c>
      <c r="I225" s="4">
        <v>0</v>
      </c>
      <c r="K225" s="3"/>
    </row>
    <row r="226" spans="1:11" ht="18" customHeight="1" x14ac:dyDescent="0.25">
      <c r="A226" s="37"/>
      <c r="B226" s="40"/>
      <c r="C226" s="43"/>
      <c r="D226" s="9" t="s">
        <v>17</v>
      </c>
      <c r="E226" s="4">
        <f t="shared" si="107"/>
        <v>0</v>
      </c>
      <c r="F226" s="4">
        <v>0</v>
      </c>
      <c r="G226" s="4"/>
      <c r="H226" s="4"/>
      <c r="I226" s="4"/>
      <c r="K226" s="3"/>
    </row>
    <row r="227" spans="1:11" ht="18" customHeight="1" x14ac:dyDescent="0.25">
      <c r="A227" s="38"/>
      <c r="B227" s="41"/>
      <c r="C227" s="44"/>
      <c r="D227" s="9" t="s">
        <v>19</v>
      </c>
      <c r="E227" s="4">
        <f t="shared" si="107"/>
        <v>2340.9</v>
      </c>
      <c r="F227" s="4">
        <v>2340.9</v>
      </c>
      <c r="G227" s="4">
        <v>0</v>
      </c>
      <c r="H227" s="4">
        <v>0</v>
      </c>
      <c r="I227" s="4">
        <v>0</v>
      </c>
      <c r="K227" s="3"/>
    </row>
    <row r="228" spans="1:11" ht="18" customHeight="1" x14ac:dyDescent="0.25">
      <c r="A228" s="36" t="s">
        <v>354</v>
      </c>
      <c r="B228" s="39" t="s">
        <v>548</v>
      </c>
      <c r="C228" s="48" t="s">
        <v>63</v>
      </c>
      <c r="D228" s="9" t="s">
        <v>177</v>
      </c>
      <c r="E228" s="4">
        <f>E229+E230</f>
        <v>365.8</v>
      </c>
      <c r="F228" s="4">
        <v>149.80000000000001</v>
      </c>
      <c r="G228" s="4">
        <f t="shared" ref="G228" si="108">G229+G230</f>
        <v>216</v>
      </c>
      <c r="H228" s="4">
        <v>0</v>
      </c>
      <c r="I228" s="4">
        <v>0</v>
      </c>
      <c r="K228" s="3"/>
    </row>
    <row r="229" spans="1:11" ht="18" customHeight="1" x14ac:dyDescent="0.25">
      <c r="A229" s="37"/>
      <c r="B229" s="40"/>
      <c r="C229" s="48"/>
      <c r="D229" s="9" t="s">
        <v>17</v>
      </c>
      <c r="E229" s="4">
        <f>SUM(F229:I229)</f>
        <v>365.8</v>
      </c>
      <c r="F229" s="4">
        <v>149.80000000000001</v>
      </c>
      <c r="G229" s="4">
        <v>216</v>
      </c>
      <c r="H229" s="4">
        <v>0</v>
      </c>
      <c r="I229" s="4">
        <v>0</v>
      </c>
      <c r="K229" s="3"/>
    </row>
    <row r="230" spans="1:11" ht="18" customHeight="1" x14ac:dyDescent="0.25">
      <c r="A230" s="38"/>
      <c r="B230" s="41"/>
      <c r="C230" s="48"/>
      <c r="D230" s="9" t="s">
        <v>19</v>
      </c>
      <c r="E230" s="4">
        <f>SUM(F230:I230)</f>
        <v>0</v>
      </c>
      <c r="F230" s="4">
        <v>0</v>
      </c>
      <c r="G230" s="4">
        <v>0</v>
      </c>
      <c r="H230" s="4">
        <v>0</v>
      </c>
      <c r="I230" s="4">
        <v>0</v>
      </c>
    </row>
    <row r="231" spans="1:11" ht="18" customHeight="1" x14ac:dyDescent="0.25">
      <c r="A231" s="49" t="s">
        <v>405</v>
      </c>
      <c r="B231" s="49"/>
      <c r="C231" s="46"/>
      <c r="D231" s="9" t="s">
        <v>177</v>
      </c>
      <c r="E231" s="4">
        <f>SUM(F231:I231)</f>
        <v>32250.6</v>
      </c>
      <c r="F231" s="4">
        <f t="shared" ref="F231:I231" si="109">F232+F233</f>
        <v>10546.699999999999</v>
      </c>
      <c r="G231" s="4">
        <f t="shared" si="109"/>
        <v>10729</v>
      </c>
      <c r="H231" s="4">
        <f t="shared" si="109"/>
        <v>10529.5</v>
      </c>
      <c r="I231" s="4">
        <f t="shared" si="109"/>
        <v>445.40000000000003</v>
      </c>
    </row>
    <row r="232" spans="1:11" ht="18" customHeight="1" x14ac:dyDescent="0.25">
      <c r="A232" s="49"/>
      <c r="B232" s="49"/>
      <c r="C232" s="46"/>
      <c r="D232" s="9" t="s">
        <v>17</v>
      </c>
      <c r="E232" s="4">
        <f>F232+G232+H232+I232</f>
        <v>2409.7000000000003</v>
      </c>
      <c r="F232" s="4">
        <f>F192+F194+F196+F198+F200+F202+F204+F229</f>
        <v>705.8</v>
      </c>
      <c r="G232" s="4">
        <f>G192+G194+G196+G198+G200+G202+G204+G229</f>
        <v>729</v>
      </c>
      <c r="H232" s="4">
        <f>H192+H194+H196+H198+H200+H202+H204+H229</f>
        <v>529.50000000000011</v>
      </c>
      <c r="I232" s="4">
        <f>I192+I194+I196+I198+I200+I202+I204+I229</f>
        <v>445.40000000000003</v>
      </c>
      <c r="K232" s="3"/>
    </row>
    <row r="233" spans="1:11" ht="18" customHeight="1" x14ac:dyDescent="0.25">
      <c r="A233" s="49"/>
      <c r="B233" s="49"/>
      <c r="C233" s="46"/>
      <c r="D233" s="9" t="s">
        <v>19</v>
      </c>
      <c r="E233" s="4">
        <f>SUM(F233:I233)</f>
        <v>29840.9</v>
      </c>
      <c r="F233" s="4">
        <f>F205</f>
        <v>9840.9</v>
      </c>
      <c r="G233" s="4">
        <f>G211</f>
        <v>10000</v>
      </c>
      <c r="H233" s="4">
        <f>H211</f>
        <v>10000</v>
      </c>
      <c r="I233" s="4">
        <f>I211</f>
        <v>0</v>
      </c>
      <c r="K233" s="3"/>
    </row>
    <row r="234" spans="1:11" ht="18" customHeight="1" x14ac:dyDescent="0.25">
      <c r="A234" s="48" t="s">
        <v>123</v>
      </c>
      <c r="B234" s="48"/>
      <c r="C234" s="48"/>
      <c r="D234" s="48"/>
      <c r="E234" s="48"/>
      <c r="F234" s="48"/>
      <c r="G234" s="48"/>
      <c r="H234" s="48"/>
      <c r="I234" s="48"/>
    </row>
    <row r="235" spans="1:11" ht="18" customHeight="1" x14ac:dyDescent="0.25">
      <c r="A235" s="46" t="s">
        <v>356</v>
      </c>
      <c r="B235" s="47" t="s">
        <v>124</v>
      </c>
      <c r="C235" s="48" t="s">
        <v>65</v>
      </c>
      <c r="D235" s="9" t="s">
        <v>177</v>
      </c>
      <c r="E235" s="4">
        <f t="shared" ref="E235:E242" si="110">SUM(F235:I235)</f>
        <v>9926.7000000000007</v>
      </c>
      <c r="F235" s="4">
        <f t="shared" ref="F235:I235" si="111">F236+F237</f>
        <v>2961.2</v>
      </c>
      <c r="G235" s="4">
        <f t="shared" si="111"/>
        <v>2242.2000000000003</v>
      </c>
      <c r="H235" s="4">
        <f t="shared" si="111"/>
        <v>2320.8000000000002</v>
      </c>
      <c r="I235" s="4">
        <f t="shared" si="111"/>
        <v>2402.5</v>
      </c>
    </row>
    <row r="236" spans="1:11" ht="18" customHeight="1" x14ac:dyDescent="0.25">
      <c r="A236" s="46"/>
      <c r="B236" s="47"/>
      <c r="C236" s="48"/>
      <c r="D236" s="9" t="s">
        <v>17</v>
      </c>
      <c r="E236" s="4">
        <f t="shared" si="110"/>
        <v>8017</v>
      </c>
      <c r="F236" s="4">
        <v>1887.9</v>
      </c>
      <c r="G236" s="4">
        <v>1963.4</v>
      </c>
      <c r="H236" s="4">
        <v>2042</v>
      </c>
      <c r="I236" s="4">
        <v>2123.6999999999998</v>
      </c>
    </row>
    <row r="237" spans="1:11" ht="18" customHeight="1" x14ac:dyDescent="0.25">
      <c r="A237" s="46"/>
      <c r="B237" s="47"/>
      <c r="C237" s="9" t="s">
        <v>65</v>
      </c>
      <c r="D237" s="9" t="s">
        <v>19</v>
      </c>
      <c r="E237" s="4">
        <f t="shared" si="110"/>
        <v>1909.6999999999998</v>
      </c>
      <c r="F237" s="4">
        <v>1073.3</v>
      </c>
      <c r="G237" s="4">
        <v>278.8</v>
      </c>
      <c r="H237" s="4">
        <v>278.8</v>
      </c>
      <c r="I237" s="4">
        <v>278.8</v>
      </c>
    </row>
    <row r="238" spans="1:11" ht="18" customHeight="1" x14ac:dyDescent="0.25">
      <c r="A238" s="46" t="s">
        <v>357</v>
      </c>
      <c r="B238" s="47" t="s">
        <v>506</v>
      </c>
      <c r="C238" s="48" t="s">
        <v>63</v>
      </c>
      <c r="D238" s="9" t="s">
        <v>177</v>
      </c>
      <c r="E238" s="4">
        <f t="shared" si="110"/>
        <v>44.2</v>
      </c>
      <c r="F238" s="4">
        <f t="shared" ref="F238:I238" si="112">F239</f>
        <v>0</v>
      </c>
      <c r="G238" s="4">
        <f t="shared" si="112"/>
        <v>14.2</v>
      </c>
      <c r="H238" s="4">
        <f t="shared" si="112"/>
        <v>14.7</v>
      </c>
      <c r="I238" s="4">
        <f t="shared" si="112"/>
        <v>15.3</v>
      </c>
    </row>
    <row r="239" spans="1:11" ht="18" customHeight="1" x14ac:dyDescent="0.25">
      <c r="A239" s="46"/>
      <c r="B239" s="47"/>
      <c r="C239" s="48"/>
      <c r="D239" s="9" t="s">
        <v>17</v>
      </c>
      <c r="E239" s="4">
        <f t="shared" si="110"/>
        <v>44.2</v>
      </c>
      <c r="F239" s="4">
        <v>0</v>
      </c>
      <c r="G239" s="4">
        <v>14.2</v>
      </c>
      <c r="H239" s="4">
        <v>14.7</v>
      </c>
      <c r="I239" s="4">
        <v>15.3</v>
      </c>
    </row>
    <row r="240" spans="1:11" ht="18" customHeight="1" x14ac:dyDescent="0.25">
      <c r="A240" s="49" t="s">
        <v>406</v>
      </c>
      <c r="B240" s="49"/>
      <c r="C240" s="48"/>
      <c r="D240" s="9" t="s">
        <v>177</v>
      </c>
      <c r="E240" s="4">
        <f t="shared" si="110"/>
        <v>9970.9000000000015</v>
      </c>
      <c r="F240" s="4">
        <f t="shared" ref="F240:I240" si="113">F241+F242</f>
        <v>2961.2</v>
      </c>
      <c r="G240" s="4">
        <f t="shared" si="113"/>
        <v>2256.4</v>
      </c>
      <c r="H240" s="4">
        <f t="shared" si="113"/>
        <v>2335.5</v>
      </c>
      <c r="I240" s="4">
        <f t="shared" si="113"/>
        <v>2417.8000000000002</v>
      </c>
    </row>
    <row r="241" spans="1:14" ht="18" customHeight="1" x14ac:dyDescent="0.25">
      <c r="A241" s="49"/>
      <c r="B241" s="49"/>
      <c r="C241" s="48"/>
      <c r="D241" s="9" t="s">
        <v>17</v>
      </c>
      <c r="E241" s="4">
        <f t="shared" si="110"/>
        <v>8061.2</v>
      </c>
      <c r="F241" s="4">
        <f>F239+F236</f>
        <v>1887.9</v>
      </c>
      <c r="G241" s="4">
        <f t="shared" ref="G241:H241" si="114">G239+G236</f>
        <v>1977.6000000000001</v>
      </c>
      <c r="H241" s="4">
        <f t="shared" si="114"/>
        <v>2056.6999999999998</v>
      </c>
      <c r="I241" s="4">
        <f>I239+I236</f>
        <v>2139</v>
      </c>
    </row>
    <row r="242" spans="1:14" ht="18" customHeight="1" x14ac:dyDescent="0.25">
      <c r="A242" s="49"/>
      <c r="B242" s="49"/>
      <c r="C242" s="48"/>
      <c r="D242" s="9" t="s">
        <v>19</v>
      </c>
      <c r="E242" s="4">
        <f t="shared" si="110"/>
        <v>1909.6999999999998</v>
      </c>
      <c r="F242" s="4">
        <f>F237</f>
        <v>1073.3</v>
      </c>
      <c r="G242" s="4">
        <f>G237</f>
        <v>278.8</v>
      </c>
      <c r="H242" s="4">
        <f>H237</f>
        <v>278.8</v>
      </c>
      <c r="I242" s="4">
        <f>I237</f>
        <v>278.8</v>
      </c>
    </row>
    <row r="243" spans="1:14" ht="18" customHeight="1" x14ac:dyDescent="0.25">
      <c r="A243" s="48" t="s">
        <v>127</v>
      </c>
      <c r="B243" s="48"/>
      <c r="C243" s="48"/>
      <c r="D243" s="48"/>
      <c r="E243" s="48"/>
      <c r="F243" s="48"/>
      <c r="G243" s="48"/>
      <c r="H243" s="48"/>
      <c r="I243" s="48"/>
    </row>
    <row r="244" spans="1:14" ht="18" customHeight="1" x14ac:dyDescent="0.25">
      <c r="A244" s="46" t="s">
        <v>366</v>
      </c>
      <c r="B244" s="47" t="s">
        <v>128</v>
      </c>
      <c r="C244" s="48" t="s">
        <v>129</v>
      </c>
      <c r="D244" s="9" t="s">
        <v>177</v>
      </c>
      <c r="E244" s="4">
        <f t="shared" ref="E244:E270" si="115">SUM(F244:I244)</f>
        <v>460.8</v>
      </c>
      <c r="F244" s="4">
        <f t="shared" ref="F244:I244" si="116">F245</f>
        <v>24.3</v>
      </c>
      <c r="G244" s="4">
        <f t="shared" si="116"/>
        <v>382.8</v>
      </c>
      <c r="H244" s="4">
        <f t="shared" si="116"/>
        <v>26.3</v>
      </c>
      <c r="I244" s="4">
        <f t="shared" si="116"/>
        <v>27.4</v>
      </c>
    </row>
    <row r="245" spans="1:14" ht="18" customHeight="1" x14ac:dyDescent="0.25">
      <c r="A245" s="46"/>
      <c r="B245" s="47"/>
      <c r="C245" s="48"/>
      <c r="D245" s="9" t="s">
        <v>17</v>
      </c>
      <c r="E245" s="4">
        <f t="shared" si="115"/>
        <v>460.8</v>
      </c>
      <c r="F245" s="4">
        <v>24.3</v>
      </c>
      <c r="G245" s="4">
        <f>25.3+357.5</f>
        <v>382.8</v>
      </c>
      <c r="H245" s="4">
        <v>26.3</v>
      </c>
      <c r="I245" s="4">
        <v>27.4</v>
      </c>
    </row>
    <row r="246" spans="1:14" ht="25.5" customHeight="1" x14ac:dyDescent="0.25">
      <c r="A246" s="36" t="s">
        <v>367</v>
      </c>
      <c r="B246" s="47" t="s">
        <v>211</v>
      </c>
      <c r="C246" s="48" t="s">
        <v>229</v>
      </c>
      <c r="D246" s="9" t="s">
        <v>177</v>
      </c>
      <c r="E246" s="4">
        <f t="shared" si="115"/>
        <v>0</v>
      </c>
      <c r="F246" s="4">
        <f t="shared" ref="F246:I250" si="117">F247</f>
        <v>0</v>
      </c>
      <c r="G246" s="4">
        <f t="shared" si="117"/>
        <v>0</v>
      </c>
      <c r="H246" s="4">
        <f t="shared" si="117"/>
        <v>0</v>
      </c>
      <c r="I246" s="4">
        <f t="shared" si="117"/>
        <v>0</v>
      </c>
    </row>
    <row r="247" spans="1:14" ht="18" customHeight="1" x14ac:dyDescent="0.25">
      <c r="A247" s="38"/>
      <c r="B247" s="47"/>
      <c r="C247" s="48"/>
      <c r="D247" s="9" t="s">
        <v>17</v>
      </c>
      <c r="E247" s="4">
        <f t="shared" si="115"/>
        <v>0</v>
      </c>
      <c r="F247" s="4">
        <v>0</v>
      </c>
      <c r="G247" s="4">
        <v>0</v>
      </c>
      <c r="H247" s="4">
        <v>0</v>
      </c>
      <c r="I247" s="4">
        <v>0</v>
      </c>
    </row>
    <row r="248" spans="1:14" ht="18" customHeight="1" x14ac:dyDescent="0.25">
      <c r="A248" s="36" t="s">
        <v>407</v>
      </c>
      <c r="B248" s="47" t="s">
        <v>508</v>
      </c>
      <c r="C248" s="48" t="s">
        <v>107</v>
      </c>
      <c r="D248" s="9" t="s">
        <v>177</v>
      </c>
      <c r="E248" s="4">
        <f t="shared" ref="E248:E249" si="118">SUM(F248:I248)</f>
        <v>0</v>
      </c>
      <c r="F248" s="4">
        <f t="shared" si="117"/>
        <v>0</v>
      </c>
      <c r="G248" s="4">
        <f t="shared" si="117"/>
        <v>0</v>
      </c>
      <c r="H248" s="4">
        <f t="shared" si="117"/>
        <v>0</v>
      </c>
      <c r="I248" s="4">
        <f t="shared" si="117"/>
        <v>0</v>
      </c>
    </row>
    <row r="249" spans="1:14" ht="18" customHeight="1" x14ac:dyDescent="0.25">
      <c r="A249" s="38"/>
      <c r="B249" s="47"/>
      <c r="C249" s="48"/>
      <c r="D249" s="9" t="s">
        <v>17</v>
      </c>
      <c r="E249" s="4">
        <f t="shared" si="118"/>
        <v>0</v>
      </c>
      <c r="F249" s="4">
        <v>0</v>
      </c>
      <c r="G249" s="4">
        <v>0</v>
      </c>
      <c r="H249" s="4">
        <v>0</v>
      </c>
      <c r="I249" s="4">
        <v>0</v>
      </c>
    </row>
    <row r="250" spans="1:14" ht="18" customHeight="1" x14ac:dyDescent="0.25">
      <c r="A250" s="36" t="s">
        <v>408</v>
      </c>
      <c r="B250" s="47" t="s">
        <v>183</v>
      </c>
      <c r="C250" s="48" t="s">
        <v>63</v>
      </c>
      <c r="D250" s="9" t="s">
        <v>177</v>
      </c>
      <c r="E250" s="4">
        <f t="shared" si="115"/>
        <v>115.19999999999999</v>
      </c>
      <c r="F250" s="4">
        <f t="shared" si="117"/>
        <v>27.1</v>
      </c>
      <c r="G250" s="4">
        <f t="shared" si="117"/>
        <v>28.2</v>
      </c>
      <c r="H250" s="4">
        <f t="shared" si="117"/>
        <v>29.4</v>
      </c>
      <c r="I250" s="4">
        <f t="shared" si="117"/>
        <v>30.5</v>
      </c>
      <c r="K250" s="3"/>
    </row>
    <row r="251" spans="1:14" ht="18" customHeight="1" x14ac:dyDescent="0.25">
      <c r="A251" s="38"/>
      <c r="B251" s="47"/>
      <c r="C251" s="48"/>
      <c r="D251" s="9" t="s">
        <v>17</v>
      </c>
      <c r="E251" s="4">
        <f t="shared" si="115"/>
        <v>115.19999999999999</v>
      </c>
      <c r="F251" s="4">
        <v>27.1</v>
      </c>
      <c r="G251" s="4">
        <v>28.2</v>
      </c>
      <c r="H251" s="4">
        <v>29.4</v>
      </c>
      <c r="I251" s="4">
        <v>30.5</v>
      </c>
      <c r="K251" s="3"/>
      <c r="L251" s="3"/>
      <c r="M251" s="3"/>
    </row>
    <row r="252" spans="1:14" ht="24.75" customHeight="1" x14ac:dyDescent="0.25">
      <c r="A252" s="36" t="s">
        <v>409</v>
      </c>
      <c r="B252" s="47" t="s">
        <v>507</v>
      </c>
      <c r="C252" s="48" t="s">
        <v>131</v>
      </c>
      <c r="D252" s="9" t="s">
        <v>177</v>
      </c>
      <c r="E252" s="4">
        <f t="shared" si="115"/>
        <v>386.79999999999995</v>
      </c>
      <c r="F252" s="4">
        <f t="shared" ref="F252:I252" si="119">F253</f>
        <v>91.1</v>
      </c>
      <c r="G252" s="4">
        <f t="shared" si="119"/>
        <v>94.8</v>
      </c>
      <c r="H252" s="4">
        <f t="shared" si="119"/>
        <v>98.4</v>
      </c>
      <c r="I252" s="4">
        <f t="shared" si="119"/>
        <v>102.5</v>
      </c>
      <c r="K252" s="3"/>
      <c r="L252" s="3"/>
      <c r="M252" s="3"/>
    </row>
    <row r="253" spans="1:14" ht="18" customHeight="1" x14ac:dyDescent="0.25">
      <c r="A253" s="38"/>
      <c r="B253" s="47"/>
      <c r="C253" s="48"/>
      <c r="D253" s="9" t="s">
        <v>17</v>
      </c>
      <c r="E253" s="4">
        <f t="shared" si="115"/>
        <v>386.79999999999995</v>
      </c>
      <c r="F253" s="4">
        <v>91.1</v>
      </c>
      <c r="G253" s="4">
        <v>94.8</v>
      </c>
      <c r="H253" s="4">
        <v>98.4</v>
      </c>
      <c r="I253" s="4">
        <v>102.5</v>
      </c>
      <c r="K253" s="3"/>
      <c r="L253" s="3"/>
      <c r="M253" s="3"/>
      <c r="N253" s="3"/>
    </row>
    <row r="254" spans="1:14" ht="18" customHeight="1" x14ac:dyDescent="0.25">
      <c r="A254" s="36" t="s">
        <v>410</v>
      </c>
      <c r="B254" s="47" t="s">
        <v>185</v>
      </c>
      <c r="C254" s="48" t="s">
        <v>107</v>
      </c>
      <c r="D254" s="9" t="s">
        <v>177</v>
      </c>
      <c r="E254" s="4">
        <f t="shared" si="115"/>
        <v>34.4</v>
      </c>
      <c r="F254" s="4">
        <f t="shared" ref="F254:I254" si="120">F255</f>
        <v>8.1</v>
      </c>
      <c r="G254" s="4">
        <f t="shared" si="120"/>
        <v>8.4</v>
      </c>
      <c r="H254" s="4">
        <f t="shared" si="120"/>
        <v>8.8000000000000007</v>
      </c>
      <c r="I254" s="4">
        <f t="shared" si="120"/>
        <v>9.1</v>
      </c>
    </row>
    <row r="255" spans="1:14" ht="18" customHeight="1" x14ac:dyDescent="0.25">
      <c r="A255" s="38"/>
      <c r="B255" s="47"/>
      <c r="C255" s="48"/>
      <c r="D255" s="9" t="s">
        <v>17</v>
      </c>
      <c r="E255" s="4">
        <f t="shared" si="115"/>
        <v>34.4</v>
      </c>
      <c r="F255" s="4">
        <v>8.1</v>
      </c>
      <c r="G255" s="4">
        <v>8.4</v>
      </c>
      <c r="H255" s="4">
        <v>8.8000000000000007</v>
      </c>
      <c r="I255" s="4">
        <v>9.1</v>
      </c>
    </row>
    <row r="256" spans="1:14" ht="18" customHeight="1" x14ac:dyDescent="0.25">
      <c r="A256" s="36" t="s">
        <v>411</v>
      </c>
      <c r="B256" s="47" t="s">
        <v>186</v>
      </c>
      <c r="C256" s="48" t="s">
        <v>327</v>
      </c>
      <c r="D256" s="9" t="s">
        <v>177</v>
      </c>
      <c r="E256" s="4">
        <f t="shared" si="115"/>
        <v>161.30000000000001</v>
      </c>
      <c r="F256" s="4">
        <f t="shared" ref="F256:I256" si="121">F257</f>
        <v>38</v>
      </c>
      <c r="G256" s="4">
        <f t="shared" si="121"/>
        <v>39.5</v>
      </c>
      <c r="H256" s="4">
        <f t="shared" si="121"/>
        <v>41.1</v>
      </c>
      <c r="I256" s="4">
        <f t="shared" si="121"/>
        <v>42.7</v>
      </c>
      <c r="J256" s="3"/>
      <c r="K256" s="3"/>
      <c r="L256" s="3"/>
    </row>
    <row r="257" spans="1:9" ht="18" customHeight="1" x14ac:dyDescent="0.25">
      <c r="A257" s="38"/>
      <c r="B257" s="47"/>
      <c r="C257" s="48"/>
      <c r="D257" s="9" t="s">
        <v>17</v>
      </c>
      <c r="E257" s="4">
        <f t="shared" si="115"/>
        <v>161.30000000000001</v>
      </c>
      <c r="F257" s="4">
        <v>38</v>
      </c>
      <c r="G257" s="4">
        <v>39.5</v>
      </c>
      <c r="H257" s="4">
        <v>41.1</v>
      </c>
      <c r="I257" s="4">
        <v>42.7</v>
      </c>
    </row>
    <row r="258" spans="1:9" ht="18" customHeight="1" x14ac:dyDescent="0.25">
      <c r="A258" s="36" t="s">
        <v>412</v>
      </c>
      <c r="B258" s="47" t="s">
        <v>187</v>
      </c>
      <c r="C258" s="48" t="s">
        <v>230</v>
      </c>
      <c r="D258" s="9" t="s">
        <v>177</v>
      </c>
      <c r="E258" s="4">
        <f t="shared" si="115"/>
        <v>166.8</v>
      </c>
      <c r="F258" s="4">
        <f t="shared" ref="F258:I258" si="122">F259</f>
        <v>39.299999999999997</v>
      </c>
      <c r="G258" s="4">
        <f t="shared" si="122"/>
        <v>40.799999999999997</v>
      </c>
      <c r="H258" s="4">
        <f t="shared" si="122"/>
        <v>42.5</v>
      </c>
      <c r="I258" s="4">
        <f t="shared" si="122"/>
        <v>44.2</v>
      </c>
    </row>
    <row r="259" spans="1:9" ht="18" customHeight="1" x14ac:dyDescent="0.25">
      <c r="A259" s="38"/>
      <c r="B259" s="47"/>
      <c r="C259" s="48"/>
      <c r="D259" s="9" t="s">
        <v>17</v>
      </c>
      <c r="E259" s="4">
        <f t="shared" si="115"/>
        <v>166.8</v>
      </c>
      <c r="F259" s="4">
        <v>39.299999999999997</v>
      </c>
      <c r="G259" s="4">
        <v>40.799999999999997</v>
      </c>
      <c r="H259" s="4">
        <v>42.5</v>
      </c>
      <c r="I259" s="4">
        <v>44.2</v>
      </c>
    </row>
    <row r="260" spans="1:9" ht="18" customHeight="1" x14ac:dyDescent="0.25">
      <c r="A260" s="63" t="s">
        <v>413</v>
      </c>
      <c r="B260" s="56" t="s">
        <v>555</v>
      </c>
      <c r="C260" s="48" t="s">
        <v>130</v>
      </c>
      <c r="D260" s="9" t="s">
        <v>177</v>
      </c>
      <c r="E260" s="4">
        <f t="shared" si="115"/>
        <v>172.7</v>
      </c>
      <c r="F260" s="4">
        <f t="shared" ref="F260:I260" si="123">F261</f>
        <v>40.700000000000003</v>
      </c>
      <c r="G260" s="4">
        <f t="shared" si="123"/>
        <v>42.3</v>
      </c>
      <c r="H260" s="4">
        <f t="shared" si="123"/>
        <v>44</v>
      </c>
      <c r="I260" s="4">
        <f t="shared" si="123"/>
        <v>45.7</v>
      </c>
    </row>
    <row r="261" spans="1:9" ht="18" customHeight="1" x14ac:dyDescent="0.25">
      <c r="A261" s="64"/>
      <c r="B261" s="56"/>
      <c r="C261" s="48"/>
      <c r="D261" s="9" t="s">
        <v>17</v>
      </c>
      <c r="E261" s="4">
        <f t="shared" si="115"/>
        <v>172.7</v>
      </c>
      <c r="F261" s="4">
        <v>40.700000000000003</v>
      </c>
      <c r="G261" s="4">
        <v>42.3</v>
      </c>
      <c r="H261" s="4">
        <v>44</v>
      </c>
      <c r="I261" s="4">
        <v>45.7</v>
      </c>
    </row>
    <row r="262" spans="1:9" ht="18" customHeight="1" x14ac:dyDescent="0.25">
      <c r="A262" s="36" t="s">
        <v>414</v>
      </c>
      <c r="B262" s="47" t="s">
        <v>189</v>
      </c>
      <c r="C262" s="48" t="s">
        <v>327</v>
      </c>
      <c r="D262" s="9" t="s">
        <v>177</v>
      </c>
      <c r="E262" s="4">
        <f t="shared" si="115"/>
        <v>115.19999999999999</v>
      </c>
      <c r="F262" s="4">
        <f t="shared" ref="F262:I262" si="124">F263</f>
        <v>27.1</v>
      </c>
      <c r="G262" s="4">
        <f t="shared" si="124"/>
        <v>28.2</v>
      </c>
      <c r="H262" s="4">
        <f t="shared" si="124"/>
        <v>29.4</v>
      </c>
      <c r="I262" s="4">
        <f t="shared" si="124"/>
        <v>30.5</v>
      </c>
    </row>
    <row r="263" spans="1:9" ht="18" customHeight="1" x14ac:dyDescent="0.25">
      <c r="A263" s="38"/>
      <c r="B263" s="47"/>
      <c r="C263" s="48"/>
      <c r="D263" s="9" t="s">
        <v>17</v>
      </c>
      <c r="E263" s="4">
        <f t="shared" si="115"/>
        <v>115.19999999999999</v>
      </c>
      <c r="F263" s="4">
        <v>27.1</v>
      </c>
      <c r="G263" s="4">
        <v>28.2</v>
      </c>
      <c r="H263" s="4">
        <v>29.4</v>
      </c>
      <c r="I263" s="4">
        <v>30.5</v>
      </c>
    </row>
    <row r="264" spans="1:9" ht="18" customHeight="1" x14ac:dyDescent="0.25">
      <c r="A264" s="36" t="s">
        <v>415</v>
      </c>
      <c r="B264" s="47" t="s">
        <v>190</v>
      </c>
      <c r="C264" s="48" t="s">
        <v>327</v>
      </c>
      <c r="D264" s="9" t="s">
        <v>177</v>
      </c>
      <c r="E264" s="4">
        <f t="shared" si="115"/>
        <v>379.29999999999995</v>
      </c>
      <c r="F264" s="4">
        <f t="shared" ref="F264:I264" si="125">F265</f>
        <v>89.3</v>
      </c>
      <c r="G264" s="4">
        <f t="shared" si="125"/>
        <v>92.9</v>
      </c>
      <c r="H264" s="4">
        <f t="shared" si="125"/>
        <v>96.6</v>
      </c>
      <c r="I264" s="4">
        <f t="shared" si="125"/>
        <v>100.5</v>
      </c>
    </row>
    <row r="265" spans="1:9" ht="18" customHeight="1" x14ac:dyDescent="0.25">
      <c r="A265" s="38"/>
      <c r="B265" s="47"/>
      <c r="C265" s="48"/>
      <c r="D265" s="9" t="s">
        <v>17</v>
      </c>
      <c r="E265" s="4">
        <f t="shared" si="115"/>
        <v>379.29999999999995</v>
      </c>
      <c r="F265" s="4">
        <v>89.3</v>
      </c>
      <c r="G265" s="4">
        <v>92.9</v>
      </c>
      <c r="H265" s="4">
        <v>96.6</v>
      </c>
      <c r="I265" s="4">
        <v>100.5</v>
      </c>
    </row>
    <row r="266" spans="1:9" ht="18" customHeight="1" x14ac:dyDescent="0.25">
      <c r="A266" s="46" t="s">
        <v>368</v>
      </c>
      <c r="B266" s="47" t="s">
        <v>133</v>
      </c>
      <c r="C266" s="48" t="s">
        <v>134</v>
      </c>
      <c r="D266" s="9" t="s">
        <v>177</v>
      </c>
      <c r="E266" s="4">
        <f t="shared" si="115"/>
        <v>173.7</v>
      </c>
      <c r="F266" s="4">
        <f t="shared" ref="F266:I266" si="126">F267</f>
        <v>40.9</v>
      </c>
      <c r="G266" s="4">
        <f t="shared" si="126"/>
        <v>42.6</v>
      </c>
      <c r="H266" s="4">
        <f t="shared" si="126"/>
        <v>44.2</v>
      </c>
      <c r="I266" s="4">
        <f t="shared" si="126"/>
        <v>46</v>
      </c>
    </row>
    <row r="267" spans="1:9" ht="18" customHeight="1" x14ac:dyDescent="0.25">
      <c r="A267" s="46"/>
      <c r="B267" s="47"/>
      <c r="C267" s="48"/>
      <c r="D267" s="9" t="s">
        <v>17</v>
      </c>
      <c r="E267" s="4">
        <f t="shared" si="115"/>
        <v>173.7</v>
      </c>
      <c r="F267" s="4">
        <v>40.9</v>
      </c>
      <c r="G267" s="4">
        <v>42.6</v>
      </c>
      <c r="H267" s="4">
        <v>44.2</v>
      </c>
      <c r="I267" s="4">
        <v>46</v>
      </c>
    </row>
    <row r="268" spans="1:9" ht="18" customHeight="1" x14ac:dyDescent="0.25">
      <c r="A268" s="49" t="s">
        <v>419</v>
      </c>
      <c r="B268" s="49"/>
      <c r="C268" s="48"/>
      <c r="D268" s="9" t="s">
        <v>177</v>
      </c>
      <c r="E268" s="4">
        <f t="shared" si="115"/>
        <v>2166.2000000000003</v>
      </c>
      <c r="F268" s="4">
        <f t="shared" ref="F268:I268" si="127">F269+F270</f>
        <v>425.9</v>
      </c>
      <c r="G268" s="4">
        <f t="shared" si="127"/>
        <v>800.5</v>
      </c>
      <c r="H268" s="4">
        <f t="shared" si="127"/>
        <v>460.7</v>
      </c>
      <c r="I268" s="4">
        <f t="shared" si="127"/>
        <v>479.09999999999997</v>
      </c>
    </row>
    <row r="269" spans="1:9" ht="18" customHeight="1" x14ac:dyDescent="0.25">
      <c r="A269" s="49"/>
      <c r="B269" s="49"/>
      <c r="C269" s="48"/>
      <c r="D269" s="9" t="s">
        <v>17</v>
      </c>
      <c r="E269" s="4">
        <f>E245+E247+E249+E251+E253+E255+E257+E259+E261+E263+E265+E267</f>
        <v>2166.1999999999998</v>
      </c>
      <c r="F269" s="4">
        <f t="shared" ref="F269:H269" si="128">F245+F247+F249+F251+F253+F255+F257+F259+F261+F263+F265+F267</f>
        <v>425.9</v>
      </c>
      <c r="G269" s="4">
        <f t="shared" si="128"/>
        <v>800.5</v>
      </c>
      <c r="H269" s="4">
        <f t="shared" si="128"/>
        <v>460.7</v>
      </c>
      <c r="I269" s="4">
        <f>I245+I247+I249+I251+I253+I255+I257+I259+I261+I263+I265+I267</f>
        <v>479.09999999999997</v>
      </c>
    </row>
    <row r="270" spans="1:9" ht="18" customHeight="1" x14ac:dyDescent="0.25">
      <c r="A270" s="49"/>
      <c r="B270" s="49"/>
      <c r="C270" s="48"/>
      <c r="D270" s="9" t="s">
        <v>19</v>
      </c>
      <c r="E270" s="4">
        <f t="shared" si="115"/>
        <v>0</v>
      </c>
      <c r="F270" s="4">
        <v>0</v>
      </c>
      <c r="G270" s="4">
        <v>0</v>
      </c>
      <c r="H270" s="4">
        <v>0</v>
      </c>
      <c r="I270" s="4">
        <v>0</v>
      </c>
    </row>
    <row r="271" spans="1:9" ht="18" customHeight="1" x14ac:dyDescent="0.25">
      <c r="A271" s="48" t="s">
        <v>136</v>
      </c>
      <c r="B271" s="48"/>
      <c r="C271" s="48"/>
      <c r="D271" s="48"/>
      <c r="E271" s="48"/>
      <c r="F271" s="48"/>
      <c r="G271" s="48"/>
      <c r="H271" s="48"/>
      <c r="I271" s="48"/>
    </row>
    <row r="272" spans="1:9" ht="18" customHeight="1" x14ac:dyDescent="0.25">
      <c r="A272" s="46" t="s">
        <v>377</v>
      </c>
      <c r="B272" s="47" t="s">
        <v>509</v>
      </c>
      <c r="C272" s="48" t="s">
        <v>107</v>
      </c>
      <c r="D272" s="9" t="s">
        <v>177</v>
      </c>
      <c r="E272" s="4">
        <f t="shared" ref="E272:E288" si="129">SUM(F272:I272)</f>
        <v>643.09999999999991</v>
      </c>
      <c r="F272" s="4">
        <f>F273</f>
        <v>189.2</v>
      </c>
      <c r="G272" s="4">
        <f t="shared" ref="G272:I272" si="130">G273</f>
        <v>145.5</v>
      </c>
      <c r="H272" s="4">
        <f t="shared" si="130"/>
        <v>151.1</v>
      </c>
      <c r="I272" s="4">
        <f t="shared" si="130"/>
        <v>157.30000000000001</v>
      </c>
    </row>
    <row r="273" spans="1:12" ht="18" customHeight="1" x14ac:dyDescent="0.25">
      <c r="A273" s="46"/>
      <c r="B273" s="47"/>
      <c r="C273" s="48"/>
      <c r="D273" s="9" t="s">
        <v>17</v>
      </c>
      <c r="E273" s="4">
        <f t="shared" si="129"/>
        <v>643.09999999999991</v>
      </c>
      <c r="F273" s="4">
        <v>189.2</v>
      </c>
      <c r="G273" s="4">
        <v>145.5</v>
      </c>
      <c r="H273" s="4">
        <v>151.1</v>
      </c>
      <c r="I273" s="4">
        <v>157.30000000000001</v>
      </c>
    </row>
    <row r="274" spans="1:12" ht="18" customHeight="1" x14ac:dyDescent="0.25">
      <c r="A274" s="48" t="s">
        <v>11</v>
      </c>
      <c r="B274" s="47" t="s">
        <v>139</v>
      </c>
      <c r="C274" s="48" t="s">
        <v>230</v>
      </c>
      <c r="D274" s="9" t="s">
        <v>177</v>
      </c>
      <c r="E274" s="4">
        <f t="shared" si="129"/>
        <v>49.4</v>
      </c>
      <c r="F274" s="4">
        <f>F275</f>
        <v>11.6</v>
      </c>
      <c r="G274" s="4">
        <f t="shared" ref="G274:I274" si="131">G275</f>
        <v>12.1</v>
      </c>
      <c r="H274" s="4">
        <f t="shared" si="131"/>
        <v>12.6</v>
      </c>
      <c r="I274" s="4">
        <f t="shared" si="131"/>
        <v>13.1</v>
      </c>
    </row>
    <row r="275" spans="1:12" ht="18" customHeight="1" x14ac:dyDescent="0.25">
      <c r="A275" s="48"/>
      <c r="B275" s="47"/>
      <c r="C275" s="48"/>
      <c r="D275" s="9" t="s">
        <v>17</v>
      </c>
      <c r="E275" s="4">
        <f t="shared" si="129"/>
        <v>49.4</v>
      </c>
      <c r="F275" s="4">
        <v>11.6</v>
      </c>
      <c r="G275" s="4">
        <v>12.1</v>
      </c>
      <c r="H275" s="4">
        <v>12.6</v>
      </c>
      <c r="I275" s="4">
        <v>13.1</v>
      </c>
    </row>
    <row r="276" spans="1:12" ht="18" customHeight="1" x14ac:dyDescent="0.25">
      <c r="A276" s="48" t="s">
        <v>140</v>
      </c>
      <c r="B276" s="47" t="s">
        <v>148</v>
      </c>
      <c r="C276" s="48" t="s">
        <v>134</v>
      </c>
      <c r="D276" s="9" t="s">
        <v>177</v>
      </c>
      <c r="E276" s="4">
        <f t="shared" si="129"/>
        <v>66.7</v>
      </c>
      <c r="F276" s="4">
        <f>F277</f>
        <v>15.7</v>
      </c>
      <c r="G276" s="4">
        <f t="shared" ref="G276:I276" si="132">G277</f>
        <v>16.3</v>
      </c>
      <c r="H276" s="4">
        <f t="shared" si="132"/>
        <v>17</v>
      </c>
      <c r="I276" s="4">
        <f t="shared" si="132"/>
        <v>17.7</v>
      </c>
    </row>
    <row r="277" spans="1:12" ht="18" customHeight="1" x14ac:dyDescent="0.25">
      <c r="A277" s="48"/>
      <c r="B277" s="47"/>
      <c r="C277" s="48"/>
      <c r="D277" s="9" t="s">
        <v>17</v>
      </c>
      <c r="E277" s="4">
        <f t="shared" si="129"/>
        <v>66.7</v>
      </c>
      <c r="F277" s="4">
        <v>15.7</v>
      </c>
      <c r="G277" s="4">
        <v>16.3</v>
      </c>
      <c r="H277" s="4">
        <v>17</v>
      </c>
      <c r="I277" s="4">
        <v>17.7</v>
      </c>
    </row>
    <row r="278" spans="1:12" ht="18" customHeight="1" x14ac:dyDescent="0.25">
      <c r="A278" s="48" t="s">
        <v>143</v>
      </c>
      <c r="B278" s="47" t="s">
        <v>156</v>
      </c>
      <c r="C278" s="48" t="s">
        <v>229</v>
      </c>
      <c r="D278" s="9" t="s">
        <v>177</v>
      </c>
      <c r="E278" s="4">
        <f t="shared" si="129"/>
        <v>29.099999999999998</v>
      </c>
      <c r="F278" s="4">
        <f>F279</f>
        <v>6.9</v>
      </c>
      <c r="G278" s="4">
        <f t="shared" ref="G278:I278" si="133">G279</f>
        <v>7.1</v>
      </c>
      <c r="H278" s="4">
        <f t="shared" si="133"/>
        <v>7.4</v>
      </c>
      <c r="I278" s="4">
        <f t="shared" si="133"/>
        <v>7.7</v>
      </c>
    </row>
    <row r="279" spans="1:12" ht="18" customHeight="1" x14ac:dyDescent="0.25">
      <c r="A279" s="48"/>
      <c r="B279" s="47"/>
      <c r="C279" s="48"/>
      <c r="D279" s="9" t="s">
        <v>17</v>
      </c>
      <c r="E279" s="4">
        <f t="shared" si="129"/>
        <v>29.099999999999998</v>
      </c>
      <c r="F279" s="4">
        <v>6.9</v>
      </c>
      <c r="G279" s="4">
        <v>7.1</v>
      </c>
      <c r="H279" s="4">
        <v>7.4</v>
      </c>
      <c r="I279" s="4">
        <v>7.7</v>
      </c>
    </row>
    <row r="280" spans="1:12" ht="18" customHeight="1" x14ac:dyDescent="0.25">
      <c r="A280" s="48" t="s">
        <v>145</v>
      </c>
      <c r="B280" s="47" t="s">
        <v>158</v>
      </c>
      <c r="C280" s="48" t="s">
        <v>134</v>
      </c>
      <c r="D280" s="9" t="s">
        <v>177</v>
      </c>
      <c r="E280" s="4">
        <f t="shared" si="129"/>
        <v>115.19999999999999</v>
      </c>
      <c r="F280" s="4">
        <f>F281</f>
        <v>27.1</v>
      </c>
      <c r="G280" s="4">
        <f t="shared" ref="G280:I280" si="134">G281</f>
        <v>28.2</v>
      </c>
      <c r="H280" s="4">
        <f t="shared" si="134"/>
        <v>29.4</v>
      </c>
      <c r="I280" s="4">
        <f t="shared" si="134"/>
        <v>30.5</v>
      </c>
    </row>
    <row r="281" spans="1:12" ht="18" customHeight="1" x14ac:dyDescent="0.25">
      <c r="A281" s="48"/>
      <c r="B281" s="47"/>
      <c r="C281" s="48"/>
      <c r="D281" s="9" t="s">
        <v>17</v>
      </c>
      <c r="E281" s="4">
        <f t="shared" si="129"/>
        <v>115.19999999999999</v>
      </c>
      <c r="F281" s="4">
        <v>27.1</v>
      </c>
      <c r="G281" s="4">
        <v>28.2</v>
      </c>
      <c r="H281" s="4">
        <v>29.4</v>
      </c>
      <c r="I281" s="4">
        <v>30.5</v>
      </c>
      <c r="L281" s="3"/>
    </row>
    <row r="282" spans="1:12" ht="18" customHeight="1" x14ac:dyDescent="0.25">
      <c r="A282" s="48" t="s">
        <v>147</v>
      </c>
      <c r="B282" s="47" t="s">
        <v>510</v>
      </c>
      <c r="C282" s="48" t="s">
        <v>63</v>
      </c>
      <c r="D282" s="9" t="s">
        <v>177</v>
      </c>
      <c r="E282" s="4">
        <f t="shared" si="129"/>
        <v>720</v>
      </c>
      <c r="F282" s="4">
        <f t="shared" ref="F282:I282" si="135">F283</f>
        <v>351.5</v>
      </c>
      <c r="G282" s="4">
        <f t="shared" si="135"/>
        <v>368.5</v>
      </c>
      <c r="H282" s="4">
        <f t="shared" si="135"/>
        <v>0</v>
      </c>
      <c r="I282" s="4">
        <f t="shared" si="135"/>
        <v>0</v>
      </c>
    </row>
    <row r="283" spans="1:12" ht="18" customHeight="1" x14ac:dyDescent="0.25">
      <c r="A283" s="48"/>
      <c r="B283" s="47"/>
      <c r="C283" s="48"/>
      <c r="D283" s="9" t="s">
        <v>17</v>
      </c>
      <c r="E283" s="4">
        <f t="shared" si="129"/>
        <v>720</v>
      </c>
      <c r="F283" s="4">
        <v>351.5</v>
      </c>
      <c r="G283" s="4">
        <v>368.5</v>
      </c>
      <c r="H283" s="4">
        <v>0</v>
      </c>
      <c r="I283" s="4">
        <v>0</v>
      </c>
    </row>
    <row r="284" spans="1:12" ht="18" customHeight="1" x14ac:dyDescent="0.25">
      <c r="A284" s="48" t="s">
        <v>149</v>
      </c>
      <c r="B284" s="47" t="s">
        <v>165</v>
      </c>
      <c r="C284" s="48" t="s">
        <v>75</v>
      </c>
      <c r="D284" s="9" t="s">
        <v>177</v>
      </c>
      <c r="E284" s="4">
        <f t="shared" si="129"/>
        <v>106.8</v>
      </c>
      <c r="F284" s="4">
        <f t="shared" ref="F284:I284" si="136">F285</f>
        <v>106.8</v>
      </c>
      <c r="G284" s="4">
        <f t="shared" si="136"/>
        <v>0</v>
      </c>
      <c r="H284" s="4">
        <f t="shared" si="136"/>
        <v>0</v>
      </c>
      <c r="I284" s="4">
        <f t="shared" si="136"/>
        <v>0</v>
      </c>
    </row>
    <row r="285" spans="1:12" ht="18" customHeight="1" x14ac:dyDescent="0.25">
      <c r="A285" s="48"/>
      <c r="B285" s="47"/>
      <c r="C285" s="48"/>
      <c r="D285" s="9" t="s">
        <v>17</v>
      </c>
      <c r="E285" s="4">
        <f t="shared" si="129"/>
        <v>106.8</v>
      </c>
      <c r="F285" s="4">
        <v>106.8</v>
      </c>
      <c r="G285" s="4">
        <v>0</v>
      </c>
      <c r="H285" s="4">
        <v>0</v>
      </c>
      <c r="I285" s="4">
        <v>0</v>
      </c>
    </row>
    <row r="286" spans="1:12" ht="18" customHeight="1" x14ac:dyDescent="0.25">
      <c r="A286" s="50" t="s">
        <v>179</v>
      </c>
      <c r="B286" s="51"/>
      <c r="C286" s="48"/>
      <c r="D286" s="9" t="s">
        <v>177</v>
      </c>
      <c r="E286" s="4">
        <f t="shared" si="129"/>
        <v>1730.3</v>
      </c>
      <c r="F286" s="4">
        <f t="shared" ref="F286:I286" si="137">F287+F288</f>
        <v>708.8</v>
      </c>
      <c r="G286" s="4">
        <f t="shared" si="137"/>
        <v>577.70000000000005</v>
      </c>
      <c r="H286" s="4">
        <f t="shared" si="137"/>
        <v>217.5</v>
      </c>
      <c r="I286" s="4">
        <f t="shared" si="137"/>
        <v>226.29999999999998</v>
      </c>
    </row>
    <row r="287" spans="1:12" ht="18" customHeight="1" x14ac:dyDescent="0.25">
      <c r="A287" s="52"/>
      <c r="B287" s="53"/>
      <c r="C287" s="48"/>
      <c r="D287" s="9" t="s">
        <v>17</v>
      </c>
      <c r="E287" s="4">
        <f t="shared" si="129"/>
        <v>1730.3</v>
      </c>
      <c r="F287" s="4">
        <f>F273+F275+F277+F279+F281+F283+F285</f>
        <v>708.8</v>
      </c>
      <c r="G287" s="4">
        <f t="shared" ref="G287:H287" si="138">G273+G275+G277+G279+G281+G283+G285</f>
        <v>577.70000000000005</v>
      </c>
      <c r="H287" s="4">
        <f t="shared" si="138"/>
        <v>217.5</v>
      </c>
      <c r="I287" s="4">
        <f>I273+I275+I277+I279+I281+I283+I285</f>
        <v>226.29999999999998</v>
      </c>
    </row>
    <row r="288" spans="1:12" ht="18" customHeight="1" x14ac:dyDescent="0.25">
      <c r="A288" s="54"/>
      <c r="B288" s="55"/>
      <c r="C288" s="48"/>
      <c r="D288" s="9" t="s">
        <v>19</v>
      </c>
      <c r="E288" s="4">
        <f t="shared" si="129"/>
        <v>0</v>
      </c>
      <c r="F288" s="4">
        <f>0</f>
        <v>0</v>
      </c>
      <c r="G288" s="4">
        <f>0</f>
        <v>0</v>
      </c>
      <c r="H288" s="4">
        <f>0</f>
        <v>0</v>
      </c>
      <c r="I288" s="4">
        <f>0</f>
        <v>0</v>
      </c>
    </row>
    <row r="289" spans="1:9" ht="18" customHeight="1" x14ac:dyDescent="0.25">
      <c r="A289" s="48" t="s">
        <v>167</v>
      </c>
      <c r="B289" s="48"/>
      <c r="C289" s="48"/>
      <c r="D289" s="48"/>
      <c r="E289" s="48"/>
      <c r="F289" s="48"/>
      <c r="G289" s="48"/>
      <c r="H289" s="48"/>
      <c r="I289" s="48"/>
    </row>
    <row r="290" spans="1:9" ht="28.5" customHeight="1" x14ac:dyDescent="0.25">
      <c r="A290" s="48" t="s">
        <v>379</v>
      </c>
      <c r="B290" s="47" t="s">
        <v>176</v>
      </c>
      <c r="C290" s="48" t="s">
        <v>63</v>
      </c>
      <c r="D290" s="9" t="s">
        <v>177</v>
      </c>
      <c r="E290" s="4">
        <f t="shared" ref="E290:E301" si="139">SUM(F290:I290)</f>
        <v>287.5</v>
      </c>
      <c r="F290" s="4">
        <f t="shared" ref="F290" si="140">F291</f>
        <v>67.7</v>
      </c>
      <c r="G290" s="4">
        <f>G291</f>
        <v>70.400000000000006</v>
      </c>
      <c r="H290" s="4">
        <f t="shared" ref="H290:I290" si="141">H291</f>
        <v>73.2</v>
      </c>
      <c r="I290" s="4">
        <f t="shared" si="141"/>
        <v>76.2</v>
      </c>
    </row>
    <row r="291" spans="1:9" ht="28.5" customHeight="1" x14ac:dyDescent="0.25">
      <c r="A291" s="48"/>
      <c r="B291" s="47"/>
      <c r="C291" s="48"/>
      <c r="D291" s="9" t="s">
        <v>17</v>
      </c>
      <c r="E291" s="4">
        <f t="shared" si="139"/>
        <v>287.5</v>
      </c>
      <c r="F291" s="4">
        <v>67.7</v>
      </c>
      <c r="G291" s="4">
        <v>70.400000000000006</v>
      </c>
      <c r="H291" s="4">
        <v>73.2</v>
      </c>
      <c r="I291" s="4">
        <v>76.2</v>
      </c>
    </row>
    <row r="292" spans="1:9" ht="15" customHeight="1" x14ac:dyDescent="0.25">
      <c r="A292" s="49" t="s">
        <v>180</v>
      </c>
      <c r="B292" s="49"/>
      <c r="C292" s="8"/>
      <c r="D292" s="9" t="s">
        <v>177</v>
      </c>
      <c r="E292" s="4">
        <f t="shared" si="139"/>
        <v>287.5</v>
      </c>
      <c r="F292" s="4">
        <f t="shared" ref="F292:I292" si="142">F293+F294</f>
        <v>67.7</v>
      </c>
      <c r="G292" s="4">
        <f t="shared" si="142"/>
        <v>70.400000000000006</v>
      </c>
      <c r="H292" s="4">
        <f t="shared" si="142"/>
        <v>73.2</v>
      </c>
      <c r="I292" s="4">
        <f t="shared" si="142"/>
        <v>76.2</v>
      </c>
    </row>
    <row r="293" spans="1:9" ht="15" customHeight="1" x14ac:dyDescent="0.25">
      <c r="A293" s="49"/>
      <c r="B293" s="49"/>
      <c r="C293" s="8"/>
      <c r="D293" s="9" t="s">
        <v>17</v>
      </c>
      <c r="E293" s="4">
        <f t="shared" si="139"/>
        <v>287.5</v>
      </c>
      <c r="F293" s="4">
        <f>F291</f>
        <v>67.7</v>
      </c>
      <c r="G293" s="4">
        <f t="shared" ref="G293:I293" si="143">G291</f>
        <v>70.400000000000006</v>
      </c>
      <c r="H293" s="4">
        <f t="shared" si="143"/>
        <v>73.2</v>
      </c>
      <c r="I293" s="4">
        <f t="shared" si="143"/>
        <v>76.2</v>
      </c>
    </row>
    <row r="294" spans="1:9" ht="15" customHeight="1" x14ac:dyDescent="0.25">
      <c r="A294" s="49"/>
      <c r="B294" s="49"/>
      <c r="C294" s="8"/>
      <c r="D294" s="8" t="s">
        <v>19</v>
      </c>
      <c r="E294" s="4">
        <f t="shared" si="139"/>
        <v>0</v>
      </c>
      <c r="F294" s="4">
        <f>0</f>
        <v>0</v>
      </c>
      <c r="G294" s="4">
        <f>0</f>
        <v>0</v>
      </c>
      <c r="H294" s="4">
        <f>0</f>
        <v>0</v>
      </c>
      <c r="I294" s="4">
        <f>0</f>
        <v>0</v>
      </c>
    </row>
    <row r="295" spans="1:9" ht="15" customHeight="1" x14ac:dyDescent="0.25">
      <c r="A295" s="47" t="s">
        <v>181</v>
      </c>
      <c r="B295" s="47"/>
      <c r="C295" s="9"/>
      <c r="D295" s="9" t="s">
        <v>177</v>
      </c>
      <c r="E295" s="4">
        <f t="shared" si="139"/>
        <v>46405.5</v>
      </c>
      <c r="F295" s="4">
        <f t="shared" ref="F295:I295" si="144">F296+F297</f>
        <v>14710.3</v>
      </c>
      <c r="G295" s="4">
        <f t="shared" si="144"/>
        <v>14434</v>
      </c>
      <c r="H295" s="4">
        <f t="shared" si="144"/>
        <v>13616.4</v>
      </c>
      <c r="I295" s="4">
        <f t="shared" si="144"/>
        <v>3644.8</v>
      </c>
    </row>
    <row r="296" spans="1:9" ht="15" customHeight="1" x14ac:dyDescent="0.25">
      <c r="A296" s="47"/>
      <c r="B296" s="47"/>
      <c r="C296" s="9"/>
      <c r="D296" s="9" t="s">
        <v>17</v>
      </c>
      <c r="E296" s="4">
        <f t="shared" si="139"/>
        <v>14654.9</v>
      </c>
      <c r="F296" s="4">
        <f>F293+F269+F241+F232+F287</f>
        <v>3796.1000000000004</v>
      </c>
      <c r="G296" s="4">
        <f>G293+G269+G241+G232+G287</f>
        <v>4155.2</v>
      </c>
      <c r="H296" s="4">
        <f>H293+H269+H241+H232+H287</f>
        <v>3337.6</v>
      </c>
      <c r="I296" s="4">
        <f>I232+I241+I269+I287+I293</f>
        <v>3366</v>
      </c>
    </row>
    <row r="297" spans="1:9" ht="15" customHeight="1" x14ac:dyDescent="0.25">
      <c r="A297" s="47"/>
      <c r="B297" s="47"/>
      <c r="C297" s="9"/>
      <c r="D297" s="8" t="s">
        <v>19</v>
      </c>
      <c r="E297" s="4">
        <f t="shared" si="139"/>
        <v>31750.6</v>
      </c>
      <c r="F297" s="4">
        <f>F294+F288+F270+F242+F233</f>
        <v>10914.199999999999</v>
      </c>
      <c r="G297" s="4">
        <f>G294+G288+G270+G242+G233</f>
        <v>10278.799999999999</v>
      </c>
      <c r="H297" s="4">
        <f>H294+H288+H270+H242+H233</f>
        <v>10278.799999999999</v>
      </c>
      <c r="I297" s="4">
        <f>I294+I288+I270+I242+I233</f>
        <v>278.8</v>
      </c>
    </row>
    <row r="298" spans="1:9" s="14" customFormat="1" ht="15" customHeight="1" x14ac:dyDescent="0.25">
      <c r="A298" s="48" t="s">
        <v>182</v>
      </c>
      <c r="B298" s="48"/>
      <c r="C298" s="48"/>
      <c r="D298" s="9" t="s">
        <v>177</v>
      </c>
      <c r="E298" s="4">
        <f t="shared" si="139"/>
        <v>610011.70000000007</v>
      </c>
      <c r="F298" s="4">
        <f t="shared" ref="F298:I298" si="145">F299+F300+F301</f>
        <v>153207.30000000002</v>
      </c>
      <c r="G298" s="4">
        <f t="shared" si="145"/>
        <v>230598.59999999998</v>
      </c>
      <c r="H298" s="4">
        <f t="shared" si="145"/>
        <v>117802.80000000002</v>
      </c>
      <c r="I298" s="4">
        <f t="shared" si="145"/>
        <v>108403.00000000001</v>
      </c>
    </row>
    <row r="299" spans="1:9" s="14" customFormat="1" ht="15" customHeight="1" x14ac:dyDescent="0.25">
      <c r="A299" s="48"/>
      <c r="B299" s="48"/>
      <c r="C299" s="48"/>
      <c r="D299" s="9" t="s">
        <v>17</v>
      </c>
      <c r="E299" s="4">
        <f t="shared" si="139"/>
        <v>472220.60000000003</v>
      </c>
      <c r="F299" s="4">
        <f t="shared" ref="F299:I300" si="146">F296+F186</f>
        <v>140912.70000000001</v>
      </c>
      <c r="G299" s="4">
        <f t="shared" si="146"/>
        <v>117621.7</v>
      </c>
      <c r="H299" s="4">
        <f t="shared" si="146"/>
        <v>106543.00000000001</v>
      </c>
      <c r="I299" s="4">
        <f t="shared" si="146"/>
        <v>107143.20000000001</v>
      </c>
    </row>
    <row r="300" spans="1:9" s="14" customFormat="1" ht="15" customHeight="1" x14ac:dyDescent="0.25">
      <c r="A300" s="48"/>
      <c r="B300" s="48"/>
      <c r="C300" s="48"/>
      <c r="D300" s="8" t="s">
        <v>19</v>
      </c>
      <c r="E300" s="4">
        <f t="shared" si="139"/>
        <v>137791.09999999998</v>
      </c>
      <c r="F300" s="4">
        <f t="shared" si="146"/>
        <v>12294.599999999999</v>
      </c>
      <c r="G300" s="4">
        <f t="shared" si="146"/>
        <v>112976.9</v>
      </c>
      <c r="H300" s="4">
        <f t="shared" si="146"/>
        <v>11259.8</v>
      </c>
      <c r="I300" s="4">
        <f t="shared" si="146"/>
        <v>1259.8</v>
      </c>
    </row>
    <row r="301" spans="1:9" s="15" customFormat="1" ht="15" customHeight="1" x14ac:dyDescent="0.25">
      <c r="A301" s="48"/>
      <c r="B301" s="48"/>
      <c r="C301" s="48"/>
      <c r="D301" s="9" t="s">
        <v>18</v>
      </c>
      <c r="E301" s="4">
        <f t="shared" si="139"/>
        <v>0</v>
      </c>
      <c r="F301" s="4">
        <f>F188</f>
        <v>0</v>
      </c>
      <c r="G301" s="4">
        <f>G188</f>
        <v>0</v>
      </c>
      <c r="H301" s="4">
        <f>H188</f>
        <v>0</v>
      </c>
      <c r="I301" s="4">
        <f>I188</f>
        <v>0</v>
      </c>
    </row>
    <row r="302" spans="1:9" ht="15" customHeight="1" x14ac:dyDescent="0.25">
      <c r="A302" s="48" t="s">
        <v>552</v>
      </c>
      <c r="B302" s="48"/>
      <c r="C302" s="48"/>
      <c r="D302" s="9" t="s">
        <v>177</v>
      </c>
      <c r="E302" s="4">
        <f>E303+E304+E305</f>
        <v>1294722.3859999999</v>
      </c>
      <c r="F302" s="5"/>
      <c r="G302" s="5"/>
      <c r="H302" s="5"/>
      <c r="I302" s="28"/>
    </row>
    <row r="303" spans="1:9" ht="15" customHeight="1" x14ac:dyDescent="0.25">
      <c r="A303" s="48"/>
      <c r="B303" s="48"/>
      <c r="C303" s="48"/>
      <c r="D303" s="9" t="s">
        <v>17</v>
      </c>
      <c r="E303" s="4">
        <f>E299+'Приложение 3 часть 1'!E450</f>
        <v>784079.78600000008</v>
      </c>
      <c r="F303" s="5"/>
      <c r="G303" s="5"/>
      <c r="H303" s="5"/>
      <c r="I303" s="5"/>
    </row>
    <row r="304" spans="1:9" ht="15" customHeight="1" x14ac:dyDescent="0.25">
      <c r="A304" s="48"/>
      <c r="B304" s="48"/>
      <c r="C304" s="48"/>
      <c r="D304" s="8" t="s">
        <v>19</v>
      </c>
      <c r="E304" s="4">
        <f>E300+'Приложение 3 часть 1'!E451</f>
        <v>490054.69999999995</v>
      </c>
      <c r="F304" s="5"/>
      <c r="G304" s="5"/>
      <c r="H304" s="5"/>
      <c r="I304" s="5"/>
    </row>
    <row r="305" spans="1:10" ht="15" customHeight="1" x14ac:dyDescent="0.25">
      <c r="A305" s="48"/>
      <c r="B305" s="48"/>
      <c r="C305" s="48"/>
      <c r="D305" s="9" t="s">
        <v>18</v>
      </c>
      <c r="E305" s="4">
        <f>E301+'Приложение 3 часть 1'!E452</f>
        <v>20587.900000000001</v>
      </c>
      <c r="F305" s="5"/>
      <c r="G305" s="5"/>
      <c r="H305" s="5"/>
      <c r="I305" s="5"/>
      <c r="J305" s="15" t="s">
        <v>231</v>
      </c>
    </row>
    <row r="307" spans="1:10" x14ac:dyDescent="0.25">
      <c r="F307" s="3"/>
    </row>
  </sheetData>
  <mergeCells count="328">
    <mergeCell ref="C224:C227"/>
    <mergeCell ref="B224:B227"/>
    <mergeCell ref="A224:A227"/>
    <mergeCell ref="C215:C217"/>
    <mergeCell ref="B215:B217"/>
    <mergeCell ref="A215:A217"/>
    <mergeCell ref="B221:B223"/>
    <mergeCell ref="A221:A223"/>
    <mergeCell ref="B218:B220"/>
    <mergeCell ref="A218:A220"/>
    <mergeCell ref="C221:C223"/>
    <mergeCell ref="C218:C220"/>
    <mergeCell ref="A295:B297"/>
    <mergeCell ref="A298:B301"/>
    <mergeCell ref="C298:C301"/>
    <mergeCell ref="E1:I4"/>
    <mergeCell ref="A290:A291"/>
    <mergeCell ref="B290:B291"/>
    <mergeCell ref="C290:C291"/>
    <mergeCell ref="A286:B288"/>
    <mergeCell ref="A284:A285"/>
    <mergeCell ref="B284:B285"/>
    <mergeCell ref="C284:C285"/>
    <mergeCell ref="A282:A283"/>
    <mergeCell ref="B282:B283"/>
    <mergeCell ref="C282:C283"/>
    <mergeCell ref="C286:C288"/>
    <mergeCell ref="A289:I289"/>
    <mergeCell ref="A292:B294"/>
    <mergeCell ref="A276:A277"/>
    <mergeCell ref="B276:B277"/>
    <mergeCell ref="C276:C277"/>
    <mergeCell ref="A278:A279"/>
    <mergeCell ref="B278:B279"/>
    <mergeCell ref="C278:C279"/>
    <mergeCell ref="A280:A281"/>
    <mergeCell ref="B280:B281"/>
    <mergeCell ref="C280:C281"/>
    <mergeCell ref="A274:A275"/>
    <mergeCell ref="B274:B275"/>
    <mergeCell ref="C274:C275"/>
    <mergeCell ref="A268:B270"/>
    <mergeCell ref="C268:C270"/>
    <mergeCell ref="A271:I271"/>
    <mergeCell ref="A272:A273"/>
    <mergeCell ref="B272:B273"/>
    <mergeCell ref="C272:C273"/>
    <mergeCell ref="A262:A263"/>
    <mergeCell ref="B262:B263"/>
    <mergeCell ref="C262:C263"/>
    <mergeCell ref="A264:A265"/>
    <mergeCell ref="B264:B265"/>
    <mergeCell ref="C264:C265"/>
    <mergeCell ref="A266:A267"/>
    <mergeCell ref="B266:B267"/>
    <mergeCell ref="C266:C267"/>
    <mergeCell ref="A258:A259"/>
    <mergeCell ref="B258:B259"/>
    <mergeCell ref="C258:C259"/>
    <mergeCell ref="A260:A261"/>
    <mergeCell ref="B260:B261"/>
    <mergeCell ref="C260:C261"/>
    <mergeCell ref="A254:A255"/>
    <mergeCell ref="B254:B255"/>
    <mergeCell ref="C254:C255"/>
    <mergeCell ref="A256:A257"/>
    <mergeCell ref="B256:B257"/>
    <mergeCell ref="C256:C257"/>
    <mergeCell ref="A250:A251"/>
    <mergeCell ref="B250:B251"/>
    <mergeCell ref="C250:C251"/>
    <mergeCell ref="A252:A253"/>
    <mergeCell ref="B252:B253"/>
    <mergeCell ref="C252:C253"/>
    <mergeCell ref="A246:A247"/>
    <mergeCell ref="B246:B247"/>
    <mergeCell ref="C246:C247"/>
    <mergeCell ref="A248:A249"/>
    <mergeCell ref="B248:B249"/>
    <mergeCell ref="C248:C249"/>
    <mergeCell ref="A240:B242"/>
    <mergeCell ref="C240:C242"/>
    <mergeCell ref="A243:I243"/>
    <mergeCell ref="A244:A245"/>
    <mergeCell ref="B244:B245"/>
    <mergeCell ref="C244:C245"/>
    <mergeCell ref="A238:A239"/>
    <mergeCell ref="B238:B239"/>
    <mergeCell ref="C238:C239"/>
    <mergeCell ref="A231:B233"/>
    <mergeCell ref="C231:C233"/>
    <mergeCell ref="A234:I234"/>
    <mergeCell ref="A235:A237"/>
    <mergeCell ref="B235:B237"/>
    <mergeCell ref="C235:C236"/>
    <mergeCell ref="A228:A230"/>
    <mergeCell ref="B228:B230"/>
    <mergeCell ref="C228:C230"/>
    <mergeCell ref="A203:A211"/>
    <mergeCell ref="B203:B211"/>
    <mergeCell ref="C203:C205"/>
    <mergeCell ref="C206:C208"/>
    <mergeCell ref="C209:C211"/>
    <mergeCell ref="A212:A214"/>
    <mergeCell ref="B212:B214"/>
    <mergeCell ref="C212:C214"/>
    <mergeCell ref="A195:A196"/>
    <mergeCell ref="B195:B196"/>
    <mergeCell ref="C195:C196"/>
    <mergeCell ref="A201:A202"/>
    <mergeCell ref="B201:B202"/>
    <mergeCell ref="C201:C202"/>
    <mergeCell ref="A197:A198"/>
    <mergeCell ref="B197:B198"/>
    <mergeCell ref="C197:C198"/>
    <mergeCell ref="A191:A192"/>
    <mergeCell ref="B191:B192"/>
    <mergeCell ref="C191:C192"/>
    <mergeCell ref="A193:A194"/>
    <mergeCell ref="B193:B194"/>
    <mergeCell ref="C193:C194"/>
    <mergeCell ref="A182:B184"/>
    <mergeCell ref="C182:C184"/>
    <mergeCell ref="A185:B188"/>
    <mergeCell ref="C185:C188"/>
    <mergeCell ref="A189:I189"/>
    <mergeCell ref="A190:I190"/>
    <mergeCell ref="A180:A181"/>
    <mergeCell ref="B180:B181"/>
    <mergeCell ref="C180:C181"/>
    <mergeCell ref="A172:B174"/>
    <mergeCell ref="C172:C174"/>
    <mergeCell ref="A175:I175"/>
    <mergeCell ref="A176:A177"/>
    <mergeCell ref="B176:B177"/>
    <mergeCell ref="C176:C177"/>
    <mergeCell ref="A170:A171"/>
    <mergeCell ref="B170:B171"/>
    <mergeCell ref="C170:C171"/>
    <mergeCell ref="A168:A169"/>
    <mergeCell ref="B168:B169"/>
    <mergeCell ref="C168:C169"/>
    <mergeCell ref="A178:A179"/>
    <mergeCell ref="B178:B179"/>
    <mergeCell ref="C178:C179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57:B159"/>
    <mergeCell ref="C157:C159"/>
    <mergeCell ref="A160:I160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5:I145"/>
    <mergeCell ref="A146:A147"/>
    <mergeCell ref="B146:B147"/>
    <mergeCell ref="C146:C147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6:I126"/>
    <mergeCell ref="A127:A128"/>
    <mergeCell ref="B127:B128"/>
    <mergeCell ref="C127:C128"/>
    <mergeCell ref="A121:A122"/>
    <mergeCell ref="B121:B122"/>
    <mergeCell ref="C121:C122"/>
    <mergeCell ref="A113:B115"/>
    <mergeCell ref="C113:C115"/>
    <mergeCell ref="A116:I116"/>
    <mergeCell ref="A117:A118"/>
    <mergeCell ref="B117:B118"/>
    <mergeCell ref="C117:C11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1:B83"/>
    <mergeCell ref="C81:C83"/>
    <mergeCell ref="A84:I84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67:A68"/>
    <mergeCell ref="B67:B68"/>
    <mergeCell ref="C67:C68"/>
    <mergeCell ref="A60:B63"/>
    <mergeCell ref="C60:C63"/>
    <mergeCell ref="A64:I64"/>
    <mergeCell ref="A73:A74"/>
    <mergeCell ref="B73:B74"/>
    <mergeCell ref="C73:C74"/>
    <mergeCell ref="A57:A59"/>
    <mergeCell ref="B57:B59"/>
    <mergeCell ref="C57:C59"/>
    <mergeCell ref="A53:A56"/>
    <mergeCell ref="B53:B56"/>
    <mergeCell ref="C53:C56"/>
    <mergeCell ref="A65:A66"/>
    <mergeCell ref="B65:B66"/>
    <mergeCell ref="C65:C66"/>
    <mergeCell ref="A37:A39"/>
    <mergeCell ref="B37:B39"/>
    <mergeCell ref="A25:A27"/>
    <mergeCell ref="B25:B27"/>
    <mergeCell ref="A28:A30"/>
    <mergeCell ref="B28:B30"/>
    <mergeCell ref="A49:A52"/>
    <mergeCell ref="B49:B52"/>
    <mergeCell ref="C49:C52"/>
    <mergeCell ref="A43:A45"/>
    <mergeCell ref="B43:B45"/>
    <mergeCell ref="B16:B18"/>
    <mergeCell ref="A22:A24"/>
    <mergeCell ref="B22:B24"/>
    <mergeCell ref="A8:I8"/>
    <mergeCell ref="A9:I9"/>
    <mergeCell ref="A13:A15"/>
    <mergeCell ref="B13:B15"/>
    <mergeCell ref="A34:A36"/>
    <mergeCell ref="B34:B36"/>
    <mergeCell ref="A302:B305"/>
    <mergeCell ref="C302:C305"/>
    <mergeCell ref="B40:B42"/>
    <mergeCell ref="A5:I5"/>
    <mergeCell ref="A6:A7"/>
    <mergeCell ref="B6:B7"/>
    <mergeCell ref="C6:C7"/>
    <mergeCell ref="D6:I6"/>
    <mergeCell ref="A199:A200"/>
    <mergeCell ref="B199:B200"/>
    <mergeCell ref="C199:C200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</mergeCells>
  <printOptions horizontalCentered="1"/>
  <pageMargins left="0.23622047244094491" right="0.23622047244094491" top="0.74803149606299213" bottom="0.35433070866141736" header="0" footer="0"/>
  <pageSetup paperSize="9" scale="82" fitToHeight="0" orientation="landscape" r:id="rId1"/>
  <headerFooter differentFirst="1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82" t="s">
        <v>545</v>
      </c>
      <c r="E1" s="83"/>
      <c r="F1" s="83"/>
    </row>
    <row r="2" spans="1:6" ht="28.5" customHeight="1" x14ac:dyDescent="0.25">
      <c r="A2" s="10"/>
      <c r="B2" s="2"/>
      <c r="C2" s="10"/>
      <c r="D2" s="83"/>
      <c r="E2" s="83"/>
      <c r="F2" s="83"/>
    </row>
    <row r="3" spans="1:6" ht="31.5" customHeight="1" x14ac:dyDescent="0.25">
      <c r="A3" s="10"/>
      <c r="B3" s="2"/>
      <c r="C3" s="10"/>
      <c r="D3" s="83"/>
      <c r="E3" s="83"/>
      <c r="F3" s="83"/>
    </row>
    <row r="4" spans="1:6" ht="92.25" customHeight="1" x14ac:dyDescent="0.25">
      <c r="A4" s="10"/>
      <c r="B4" s="2"/>
      <c r="C4" s="10"/>
      <c r="D4" s="83"/>
      <c r="E4" s="83"/>
      <c r="F4" s="83"/>
    </row>
    <row r="5" spans="1:6" ht="59.25" customHeight="1" x14ac:dyDescent="0.25">
      <c r="A5" s="45" t="s">
        <v>484</v>
      </c>
      <c r="B5" s="45"/>
      <c r="C5" s="45"/>
      <c r="D5" s="45"/>
      <c r="E5" s="45"/>
      <c r="F5" s="45"/>
    </row>
    <row r="6" spans="1:6" x14ac:dyDescent="0.25">
      <c r="A6" s="48" t="s">
        <v>350</v>
      </c>
      <c r="B6" s="48" t="s">
        <v>12</v>
      </c>
      <c r="C6" s="48" t="s">
        <v>233</v>
      </c>
      <c r="D6" s="48" t="s">
        <v>234</v>
      </c>
      <c r="E6" s="48"/>
      <c r="F6" s="48" t="s">
        <v>235</v>
      </c>
    </row>
    <row r="7" spans="1:6" ht="42" customHeight="1" x14ac:dyDescent="0.25">
      <c r="A7" s="48"/>
      <c r="B7" s="48"/>
      <c r="C7" s="48"/>
      <c r="D7" s="9" t="s">
        <v>236</v>
      </c>
      <c r="E7" s="9" t="s">
        <v>237</v>
      </c>
      <c r="F7" s="48"/>
    </row>
    <row r="8" spans="1:6" ht="22.5" customHeight="1" x14ac:dyDescent="0.25">
      <c r="A8" s="48" t="s">
        <v>20</v>
      </c>
      <c r="B8" s="48"/>
      <c r="C8" s="48"/>
      <c r="D8" s="48"/>
      <c r="E8" s="48"/>
      <c r="F8" s="48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36" t="s">
        <v>26</v>
      </c>
      <c r="B14" s="36" t="s">
        <v>485</v>
      </c>
      <c r="C14" s="36" t="s">
        <v>467</v>
      </c>
      <c r="D14" s="9">
        <v>2021</v>
      </c>
      <c r="E14" s="9">
        <v>2021</v>
      </c>
      <c r="F14" s="36" t="s">
        <v>239</v>
      </c>
    </row>
    <row r="15" spans="1:6" ht="27" customHeight="1" x14ac:dyDescent="0.25">
      <c r="A15" s="38"/>
      <c r="B15" s="38"/>
      <c r="C15" s="38"/>
      <c r="D15" s="69" t="s">
        <v>240</v>
      </c>
      <c r="E15" s="79"/>
      <c r="F15" s="38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36" t="s">
        <v>354</v>
      </c>
      <c r="B17" s="36" t="s">
        <v>487</v>
      </c>
      <c r="C17" s="36" t="s">
        <v>30</v>
      </c>
      <c r="D17" s="9">
        <v>2022</v>
      </c>
      <c r="E17" s="9">
        <v>2021</v>
      </c>
      <c r="F17" s="36" t="s">
        <v>339</v>
      </c>
    </row>
    <row r="18" spans="1:6" ht="27" customHeight="1" x14ac:dyDescent="0.25">
      <c r="A18" s="38"/>
      <c r="B18" s="38"/>
      <c r="C18" s="38"/>
      <c r="D18" s="69" t="s">
        <v>240</v>
      </c>
      <c r="E18" s="79"/>
      <c r="F18" s="38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36" t="s">
        <v>36</v>
      </c>
      <c r="B22" s="36" t="s">
        <v>474</v>
      </c>
      <c r="C22" s="36" t="s">
        <v>468</v>
      </c>
      <c r="D22" s="9">
        <v>2021</v>
      </c>
      <c r="E22" s="9">
        <v>2021</v>
      </c>
      <c r="F22" s="42" t="s">
        <v>239</v>
      </c>
    </row>
    <row r="23" spans="1:6" ht="27" customHeight="1" x14ac:dyDescent="0.25">
      <c r="A23" s="38"/>
      <c r="B23" s="38"/>
      <c r="C23" s="38"/>
      <c r="D23" s="69" t="s">
        <v>240</v>
      </c>
      <c r="E23" s="79"/>
      <c r="F23" s="44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36" t="s">
        <v>40</v>
      </c>
      <c r="B25" s="36" t="s">
        <v>337</v>
      </c>
      <c r="C25" s="36" t="s">
        <v>338</v>
      </c>
      <c r="D25" s="9">
        <v>2015</v>
      </c>
      <c r="E25" s="9">
        <v>2020</v>
      </c>
      <c r="F25" s="36" t="s">
        <v>243</v>
      </c>
    </row>
    <row r="26" spans="1:6" ht="53.25" customHeight="1" x14ac:dyDescent="0.25">
      <c r="A26" s="38"/>
      <c r="B26" s="38"/>
      <c r="C26" s="38"/>
      <c r="D26" s="69" t="s">
        <v>240</v>
      </c>
      <c r="E26" s="79"/>
      <c r="F26" s="38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36" t="s">
        <v>247</v>
      </c>
      <c r="B32" s="36" t="s">
        <v>475</v>
      </c>
      <c r="C32" s="36" t="s">
        <v>468</v>
      </c>
      <c r="D32" s="9">
        <v>2021</v>
      </c>
      <c r="E32" s="9">
        <v>2021</v>
      </c>
      <c r="F32" s="36" t="s">
        <v>248</v>
      </c>
    </row>
    <row r="33" spans="1:6" ht="40.5" customHeight="1" x14ac:dyDescent="0.25">
      <c r="A33" s="38"/>
      <c r="B33" s="38"/>
      <c r="C33" s="38"/>
      <c r="D33" s="69" t="s">
        <v>240</v>
      </c>
      <c r="E33" s="79"/>
      <c r="F33" s="38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36" t="s">
        <v>251</v>
      </c>
      <c r="B35" s="42" t="s">
        <v>50</v>
      </c>
      <c r="C35" s="42" t="s">
        <v>30</v>
      </c>
      <c r="D35" s="9">
        <v>2021</v>
      </c>
      <c r="E35" s="9">
        <v>2021</v>
      </c>
      <c r="F35" s="42" t="s">
        <v>252</v>
      </c>
    </row>
    <row r="36" spans="1:6" ht="29.25" customHeight="1" x14ac:dyDescent="0.25">
      <c r="A36" s="38"/>
      <c r="B36" s="44"/>
      <c r="C36" s="44"/>
      <c r="D36" s="69" t="s">
        <v>240</v>
      </c>
      <c r="E36" s="79"/>
      <c r="F36" s="44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48" t="s">
        <v>336</v>
      </c>
      <c r="B44" s="48"/>
      <c r="C44" s="48"/>
      <c r="D44" s="48"/>
      <c r="E44" s="48"/>
      <c r="F44" s="48"/>
    </row>
    <row r="45" spans="1:6" x14ac:dyDescent="0.25">
      <c r="A45" s="36" t="s">
        <v>356</v>
      </c>
      <c r="B45" s="36" t="s">
        <v>53</v>
      </c>
      <c r="C45" s="36" t="s">
        <v>327</v>
      </c>
      <c r="D45" s="9">
        <v>2019</v>
      </c>
      <c r="E45" s="9">
        <v>2021</v>
      </c>
      <c r="F45" s="36" t="s">
        <v>341</v>
      </c>
    </row>
    <row r="46" spans="1:6" ht="27" customHeight="1" x14ac:dyDescent="0.25">
      <c r="A46" s="38"/>
      <c r="B46" s="38"/>
      <c r="C46" s="38"/>
      <c r="D46" s="69" t="s">
        <v>240</v>
      </c>
      <c r="E46" s="79"/>
      <c r="F46" s="38"/>
    </row>
    <row r="47" spans="1:6" x14ac:dyDescent="0.25">
      <c r="A47" s="36" t="s">
        <v>357</v>
      </c>
      <c r="B47" s="36" t="s">
        <v>54</v>
      </c>
      <c r="C47" s="36" t="s">
        <v>327</v>
      </c>
      <c r="D47" s="9">
        <v>2017</v>
      </c>
      <c r="E47" s="9">
        <v>2021</v>
      </c>
      <c r="F47" s="36" t="s">
        <v>341</v>
      </c>
    </row>
    <row r="48" spans="1:6" ht="27" customHeight="1" x14ac:dyDescent="0.25">
      <c r="A48" s="38"/>
      <c r="B48" s="38"/>
      <c r="C48" s="38"/>
      <c r="D48" s="69" t="s">
        <v>240</v>
      </c>
      <c r="E48" s="79"/>
      <c r="F48" s="38"/>
    </row>
    <row r="49" spans="1:6" x14ac:dyDescent="0.25">
      <c r="A49" s="36" t="s">
        <v>358</v>
      </c>
      <c r="B49" s="36" t="s">
        <v>55</v>
      </c>
      <c r="C49" s="36" t="s">
        <v>327</v>
      </c>
      <c r="D49" s="9">
        <v>2016</v>
      </c>
      <c r="E49" s="9">
        <v>2021</v>
      </c>
      <c r="F49" s="36" t="s">
        <v>341</v>
      </c>
    </row>
    <row r="50" spans="1:6" ht="27" customHeight="1" x14ac:dyDescent="0.25">
      <c r="A50" s="38"/>
      <c r="B50" s="38"/>
      <c r="C50" s="38"/>
      <c r="D50" s="69" t="s">
        <v>240</v>
      </c>
      <c r="E50" s="79"/>
      <c r="F50" s="38"/>
    </row>
    <row r="51" spans="1:6" x14ac:dyDescent="0.25">
      <c r="A51" s="36" t="s">
        <v>359</v>
      </c>
      <c r="B51" s="36" t="s">
        <v>56</v>
      </c>
      <c r="C51" s="36" t="s">
        <v>327</v>
      </c>
      <c r="D51" s="9">
        <v>2016</v>
      </c>
      <c r="E51" s="9">
        <v>2021</v>
      </c>
      <c r="F51" s="36" t="s">
        <v>342</v>
      </c>
    </row>
    <row r="52" spans="1:6" ht="27" customHeight="1" x14ac:dyDescent="0.25">
      <c r="A52" s="38"/>
      <c r="B52" s="38"/>
      <c r="C52" s="38"/>
      <c r="D52" s="69" t="s">
        <v>240</v>
      </c>
      <c r="E52" s="79"/>
      <c r="F52" s="38"/>
    </row>
    <row r="53" spans="1:6" x14ac:dyDescent="0.25">
      <c r="A53" s="36" t="s">
        <v>360</v>
      </c>
      <c r="B53" s="36" t="s">
        <v>57</v>
      </c>
      <c r="C53" s="36" t="s">
        <v>327</v>
      </c>
      <c r="D53" s="9">
        <v>2021</v>
      </c>
      <c r="E53" s="9">
        <v>2021</v>
      </c>
      <c r="F53" s="36" t="s">
        <v>341</v>
      </c>
    </row>
    <row r="54" spans="1:6" ht="27" customHeight="1" x14ac:dyDescent="0.25">
      <c r="A54" s="38"/>
      <c r="B54" s="38"/>
      <c r="C54" s="38"/>
      <c r="D54" s="69" t="s">
        <v>240</v>
      </c>
      <c r="E54" s="79"/>
      <c r="F54" s="38"/>
    </row>
    <row r="55" spans="1:6" x14ac:dyDescent="0.25">
      <c r="A55" s="36" t="s">
        <v>361</v>
      </c>
      <c r="B55" s="36" t="s">
        <v>58</v>
      </c>
      <c r="C55" s="36" t="s">
        <v>327</v>
      </c>
      <c r="D55" s="9">
        <v>2017</v>
      </c>
      <c r="E55" s="9">
        <v>2021</v>
      </c>
      <c r="F55" s="36" t="s">
        <v>253</v>
      </c>
    </row>
    <row r="56" spans="1:6" ht="27" customHeight="1" x14ac:dyDescent="0.25">
      <c r="A56" s="38"/>
      <c r="B56" s="38"/>
      <c r="C56" s="38"/>
      <c r="D56" s="69" t="s">
        <v>240</v>
      </c>
      <c r="E56" s="79"/>
      <c r="F56" s="38"/>
    </row>
    <row r="57" spans="1:6" x14ac:dyDescent="0.25">
      <c r="A57" s="36" t="s">
        <v>362</v>
      </c>
      <c r="B57" s="36" t="s">
        <v>59</v>
      </c>
      <c r="C57" s="36" t="s">
        <v>327</v>
      </c>
      <c r="D57" s="9">
        <v>2021</v>
      </c>
      <c r="E57" s="9">
        <v>2021</v>
      </c>
      <c r="F57" s="46" t="s">
        <v>341</v>
      </c>
    </row>
    <row r="58" spans="1:6" ht="27" customHeight="1" x14ac:dyDescent="0.25">
      <c r="A58" s="38"/>
      <c r="B58" s="38"/>
      <c r="C58" s="38"/>
      <c r="D58" s="69" t="s">
        <v>240</v>
      </c>
      <c r="E58" s="79"/>
      <c r="F58" s="46"/>
    </row>
    <row r="59" spans="1:6" x14ac:dyDescent="0.25">
      <c r="A59" s="36" t="s">
        <v>363</v>
      </c>
      <c r="B59" s="36" t="s">
        <v>60</v>
      </c>
      <c r="C59" s="36" t="s">
        <v>327</v>
      </c>
      <c r="D59" s="9">
        <v>2019</v>
      </c>
      <c r="E59" s="9">
        <v>2021</v>
      </c>
      <c r="F59" s="46" t="s">
        <v>341</v>
      </c>
    </row>
    <row r="60" spans="1:6" ht="27" customHeight="1" x14ac:dyDescent="0.25">
      <c r="A60" s="38"/>
      <c r="B60" s="38"/>
      <c r="C60" s="38"/>
      <c r="D60" s="69" t="s">
        <v>240</v>
      </c>
      <c r="E60" s="79"/>
      <c r="F60" s="46"/>
    </row>
    <row r="61" spans="1:6" x14ac:dyDescent="0.25">
      <c r="A61" s="48" t="s">
        <v>61</v>
      </c>
      <c r="B61" s="48"/>
      <c r="C61" s="48"/>
      <c r="D61" s="48"/>
      <c r="E61" s="48"/>
      <c r="F61" s="48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42" t="s">
        <v>375</v>
      </c>
      <c r="B71" s="42" t="s">
        <v>71</v>
      </c>
      <c r="C71" s="42" t="s">
        <v>63</v>
      </c>
      <c r="D71" s="9">
        <v>2015</v>
      </c>
      <c r="E71" s="9">
        <v>2021</v>
      </c>
      <c r="F71" s="42" t="s">
        <v>257</v>
      </c>
    </row>
    <row r="72" spans="1:6" ht="25.5" customHeight="1" x14ac:dyDescent="0.25">
      <c r="A72" s="44"/>
      <c r="B72" s="44"/>
      <c r="C72" s="44"/>
      <c r="D72" s="69" t="s">
        <v>258</v>
      </c>
      <c r="E72" s="79"/>
      <c r="F72" s="44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48" t="s">
        <v>72</v>
      </c>
      <c r="B75" s="48"/>
      <c r="C75" s="48"/>
      <c r="D75" s="48"/>
      <c r="E75" s="48"/>
      <c r="F75" s="48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48" t="s">
        <v>74</v>
      </c>
      <c r="B79" s="48"/>
      <c r="C79" s="48"/>
      <c r="D79" s="48"/>
      <c r="E79" s="48"/>
      <c r="F79" s="48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48" t="s">
        <v>79</v>
      </c>
      <c r="B87" s="48"/>
      <c r="C87" s="48"/>
      <c r="D87" s="48"/>
      <c r="E87" s="48"/>
      <c r="F87" s="48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48" t="s">
        <v>84</v>
      </c>
      <c r="B93" s="48"/>
      <c r="C93" s="48"/>
      <c r="D93" s="48"/>
      <c r="E93" s="48"/>
      <c r="F93" s="48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46" t="s">
        <v>392</v>
      </c>
      <c r="B95" s="9" t="s">
        <v>86</v>
      </c>
      <c r="C95" s="48" t="s">
        <v>63</v>
      </c>
      <c r="D95" s="81">
        <v>2015</v>
      </c>
      <c r="E95" s="81">
        <v>2021</v>
      </c>
      <c r="F95" s="48" t="s">
        <v>271</v>
      </c>
    </row>
    <row r="96" spans="1:6" ht="19.5" customHeight="1" x14ac:dyDescent="0.25">
      <c r="A96" s="46"/>
      <c r="B96" s="8" t="s">
        <v>478</v>
      </c>
      <c r="C96" s="48"/>
      <c r="D96" s="81"/>
      <c r="E96" s="81"/>
      <c r="F96" s="48"/>
    </row>
    <row r="97" spans="1:6" x14ac:dyDescent="0.25">
      <c r="A97" s="46"/>
      <c r="B97" s="8" t="s">
        <v>477</v>
      </c>
      <c r="C97" s="48"/>
      <c r="D97" s="81"/>
      <c r="E97" s="81"/>
      <c r="F97" s="48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48" t="s">
        <v>92</v>
      </c>
      <c r="B105" s="48"/>
      <c r="C105" s="48"/>
      <c r="D105" s="48"/>
      <c r="E105" s="48"/>
      <c r="F105" s="48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48" t="s">
        <v>96</v>
      </c>
      <c r="B109" s="48"/>
      <c r="C109" s="48"/>
      <c r="D109" s="48"/>
      <c r="E109" s="48"/>
      <c r="F109" s="48"/>
    </row>
    <row r="110" spans="1:6" x14ac:dyDescent="0.25">
      <c r="A110" s="48" t="s">
        <v>97</v>
      </c>
      <c r="B110" s="48"/>
      <c r="C110" s="48"/>
      <c r="D110" s="48"/>
      <c r="E110" s="48"/>
      <c r="F110" s="48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48" t="s">
        <v>123</v>
      </c>
      <c r="B143" s="48"/>
      <c r="C143" s="48"/>
      <c r="D143" s="48"/>
      <c r="E143" s="48"/>
      <c r="F143" s="48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48" t="s">
        <v>127</v>
      </c>
      <c r="B147" s="48"/>
      <c r="C147" s="48"/>
      <c r="D147" s="48"/>
      <c r="E147" s="48"/>
      <c r="F147" s="48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36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37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37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37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37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37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37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37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37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37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37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37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37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48" t="s">
        <v>136</v>
      </c>
      <c r="B165" s="48"/>
      <c r="C165" s="48"/>
      <c r="D165" s="48"/>
      <c r="E165" s="48"/>
      <c r="F165" s="48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48" t="s">
        <v>167</v>
      </c>
      <c r="B183" s="48"/>
      <c r="C183" s="48"/>
      <c r="D183" s="48"/>
      <c r="E183" s="48"/>
      <c r="F183" s="48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zoomScale="153" zoomScaleNormal="153" workbookViewId="0">
      <selection activeCell="D1" sqref="D1:F4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B1" s="25"/>
      <c r="C1" s="25"/>
      <c r="D1" s="82" t="s">
        <v>576</v>
      </c>
      <c r="E1" s="83"/>
      <c r="F1" s="83"/>
    </row>
    <row r="2" spans="1:6" ht="28.5" customHeight="1" x14ac:dyDescent="0.25">
      <c r="A2" s="10"/>
      <c r="B2" s="10"/>
      <c r="C2" s="10"/>
      <c r="D2" s="83"/>
      <c r="E2" s="83"/>
      <c r="F2" s="83"/>
    </row>
    <row r="3" spans="1:6" ht="31.5" customHeight="1" x14ac:dyDescent="0.25">
      <c r="A3" s="10"/>
      <c r="B3" s="10"/>
      <c r="C3" s="10"/>
      <c r="D3" s="83"/>
      <c r="E3" s="83"/>
      <c r="F3" s="83"/>
    </row>
    <row r="4" spans="1:6" ht="92.25" customHeight="1" x14ac:dyDescent="0.25">
      <c r="A4" s="10"/>
      <c r="B4" s="10"/>
      <c r="C4" s="10"/>
      <c r="D4" s="83"/>
      <c r="E4" s="83"/>
      <c r="F4" s="83"/>
    </row>
    <row r="5" spans="1:6" ht="59.25" customHeight="1" x14ac:dyDescent="0.25">
      <c r="A5" s="45" t="s">
        <v>562</v>
      </c>
      <c r="B5" s="45"/>
      <c r="C5" s="45"/>
      <c r="D5" s="45"/>
      <c r="E5" s="45"/>
      <c r="F5" s="45"/>
    </row>
    <row r="6" spans="1:6" x14ac:dyDescent="0.25">
      <c r="A6" s="48" t="s">
        <v>350</v>
      </c>
      <c r="B6" s="48" t="s">
        <v>12</v>
      </c>
      <c r="C6" s="48" t="s">
        <v>233</v>
      </c>
      <c r="D6" s="48" t="s">
        <v>234</v>
      </c>
      <c r="E6" s="48"/>
      <c r="F6" s="48" t="s">
        <v>235</v>
      </c>
    </row>
    <row r="7" spans="1:6" ht="27.75" customHeight="1" x14ac:dyDescent="0.25">
      <c r="A7" s="48"/>
      <c r="B7" s="48"/>
      <c r="C7" s="48"/>
      <c r="D7" s="9" t="s">
        <v>236</v>
      </c>
      <c r="E7" s="9" t="s">
        <v>237</v>
      </c>
      <c r="F7" s="48"/>
    </row>
    <row r="8" spans="1:6" ht="22.5" customHeight="1" x14ac:dyDescent="0.25">
      <c r="A8" s="48" t="s">
        <v>20</v>
      </c>
      <c r="B8" s="48"/>
      <c r="C8" s="48"/>
      <c r="D8" s="48"/>
      <c r="E8" s="48"/>
      <c r="F8" s="48"/>
    </row>
    <row r="9" spans="1:6" ht="21.75" customHeight="1" x14ac:dyDescent="0.25">
      <c r="A9" s="8" t="s">
        <v>351</v>
      </c>
      <c r="B9" s="9" t="s">
        <v>511</v>
      </c>
      <c r="C9" s="42" t="s">
        <v>522</v>
      </c>
      <c r="D9" s="42">
        <v>2022</v>
      </c>
      <c r="E9" s="42">
        <v>2025</v>
      </c>
      <c r="F9" s="42" t="s">
        <v>239</v>
      </c>
    </row>
    <row r="10" spans="1:6" ht="28.5" customHeight="1" x14ac:dyDescent="0.25">
      <c r="A10" s="8" t="s">
        <v>527</v>
      </c>
      <c r="B10" s="9" t="s">
        <v>518</v>
      </c>
      <c r="C10" s="43"/>
      <c r="D10" s="43"/>
      <c r="E10" s="43"/>
      <c r="F10" s="43"/>
    </row>
    <row r="11" spans="1:6" ht="18" customHeight="1" x14ac:dyDescent="0.25">
      <c r="A11" s="8" t="s">
        <v>528</v>
      </c>
      <c r="B11" s="9" t="s">
        <v>519</v>
      </c>
      <c r="C11" s="43"/>
      <c r="D11" s="43"/>
      <c r="E11" s="43"/>
      <c r="F11" s="43"/>
    </row>
    <row r="12" spans="1:6" ht="28.5" customHeight="1" x14ac:dyDescent="0.25">
      <c r="A12" s="8" t="s">
        <v>529</v>
      </c>
      <c r="B12" s="9" t="s">
        <v>521</v>
      </c>
      <c r="C12" s="43"/>
      <c r="D12" s="43"/>
      <c r="E12" s="43"/>
      <c r="F12" s="43"/>
    </row>
    <row r="13" spans="1:6" ht="28.5" customHeight="1" x14ac:dyDescent="0.25">
      <c r="A13" s="8" t="s">
        <v>530</v>
      </c>
      <c r="B13" s="9" t="s">
        <v>546</v>
      </c>
      <c r="C13" s="43"/>
      <c r="D13" s="44"/>
      <c r="E13" s="44"/>
      <c r="F13" s="44"/>
    </row>
    <row r="14" spans="1:6" ht="21.75" customHeight="1" x14ac:dyDescent="0.25">
      <c r="A14" s="8" t="s">
        <v>352</v>
      </c>
      <c r="B14" s="9" t="s">
        <v>512</v>
      </c>
      <c r="C14" s="42" t="s">
        <v>522</v>
      </c>
      <c r="D14" s="42">
        <v>2022</v>
      </c>
      <c r="E14" s="42">
        <v>2025</v>
      </c>
      <c r="F14" s="42" t="s">
        <v>239</v>
      </c>
    </row>
    <row r="15" spans="1:6" ht="18" customHeight="1" x14ac:dyDescent="0.25">
      <c r="A15" s="8" t="s">
        <v>531</v>
      </c>
      <c r="B15" s="9" t="s">
        <v>513</v>
      </c>
      <c r="C15" s="43"/>
      <c r="D15" s="43"/>
      <c r="E15" s="43"/>
      <c r="F15" s="43"/>
    </row>
    <row r="16" spans="1:6" ht="18" customHeight="1" x14ac:dyDescent="0.25">
      <c r="A16" s="8" t="s">
        <v>532</v>
      </c>
      <c r="B16" s="9" t="s">
        <v>517</v>
      </c>
      <c r="C16" s="43"/>
      <c r="D16" s="44"/>
      <c r="E16" s="44"/>
      <c r="F16" s="44"/>
    </row>
    <row r="17" spans="1:6" ht="21.75" customHeight="1" x14ac:dyDescent="0.25">
      <c r="A17" s="8" t="s">
        <v>353</v>
      </c>
      <c r="B17" s="9" t="s">
        <v>563</v>
      </c>
      <c r="C17" s="42" t="s">
        <v>515</v>
      </c>
      <c r="D17" s="42">
        <v>2022</v>
      </c>
      <c r="E17" s="42">
        <v>2025</v>
      </c>
      <c r="F17" s="42" t="s">
        <v>239</v>
      </c>
    </row>
    <row r="18" spans="1:6" ht="18" customHeight="1" x14ac:dyDescent="0.25">
      <c r="A18" s="8" t="s">
        <v>533</v>
      </c>
      <c r="B18" s="9" t="s">
        <v>516</v>
      </c>
      <c r="C18" s="43"/>
      <c r="D18" s="43"/>
      <c r="E18" s="43"/>
      <c r="F18" s="43"/>
    </row>
    <row r="19" spans="1:6" ht="18" customHeight="1" x14ac:dyDescent="0.25">
      <c r="A19" s="8" t="s">
        <v>534</v>
      </c>
      <c r="B19" s="9" t="s">
        <v>444</v>
      </c>
      <c r="C19" s="43"/>
      <c r="D19" s="43"/>
      <c r="E19" s="43"/>
      <c r="F19" s="43"/>
    </row>
    <row r="20" spans="1:6" ht="18" customHeight="1" x14ac:dyDescent="0.25">
      <c r="A20" s="8" t="s">
        <v>535</v>
      </c>
      <c r="B20" s="9" t="s">
        <v>466</v>
      </c>
      <c r="C20" s="43"/>
      <c r="D20" s="43"/>
      <c r="E20" s="43"/>
      <c r="F20" s="43"/>
    </row>
    <row r="21" spans="1:6" ht="31.5" customHeight="1" x14ac:dyDescent="0.25">
      <c r="A21" s="22" t="s">
        <v>536</v>
      </c>
      <c r="B21" s="6" t="s">
        <v>520</v>
      </c>
      <c r="C21" s="43"/>
      <c r="D21" s="43"/>
      <c r="E21" s="43"/>
      <c r="F21" s="43"/>
    </row>
    <row r="22" spans="1:6" ht="53.25" customHeight="1" x14ac:dyDescent="0.25">
      <c r="A22" s="8" t="s">
        <v>22</v>
      </c>
      <c r="B22" s="9" t="s">
        <v>567</v>
      </c>
      <c r="C22" s="9" t="s">
        <v>23</v>
      </c>
      <c r="D22" s="9">
        <v>2022</v>
      </c>
      <c r="E22" s="9">
        <v>2025</v>
      </c>
      <c r="F22" s="9" t="s">
        <v>239</v>
      </c>
    </row>
    <row r="23" spans="1:6" ht="18" customHeight="1" x14ac:dyDescent="0.25">
      <c r="A23" s="8" t="s">
        <v>24</v>
      </c>
      <c r="B23" s="9" t="s">
        <v>488</v>
      </c>
      <c r="C23" s="9" t="s">
        <v>30</v>
      </c>
      <c r="D23" s="9">
        <v>2022</v>
      </c>
      <c r="E23" s="9">
        <v>2025</v>
      </c>
      <c r="F23" s="9" t="s">
        <v>239</v>
      </c>
    </row>
    <row r="24" spans="1:6" ht="28.5" customHeight="1" x14ac:dyDescent="0.25">
      <c r="A24" s="8" t="s">
        <v>26</v>
      </c>
      <c r="B24" s="9" t="s">
        <v>523</v>
      </c>
      <c r="C24" s="9" t="s">
        <v>524</v>
      </c>
      <c r="D24" s="9">
        <v>2022</v>
      </c>
      <c r="E24" s="9">
        <v>2025</v>
      </c>
      <c r="F24" s="9" t="s">
        <v>239</v>
      </c>
    </row>
    <row r="25" spans="1:6" ht="20.25" customHeight="1" x14ac:dyDescent="0.25">
      <c r="A25" s="48" t="s">
        <v>564</v>
      </c>
      <c r="B25" s="48"/>
      <c r="C25" s="48"/>
      <c r="D25" s="48"/>
      <c r="E25" s="48"/>
      <c r="F25" s="48"/>
    </row>
    <row r="26" spans="1:6" ht="18" customHeight="1" x14ac:dyDescent="0.25">
      <c r="A26" s="36" t="s">
        <v>356</v>
      </c>
      <c r="B26" s="36" t="s">
        <v>53</v>
      </c>
      <c r="C26" s="36" t="s">
        <v>327</v>
      </c>
      <c r="D26" s="9">
        <v>2022</v>
      </c>
      <c r="E26" s="9">
        <v>2025</v>
      </c>
      <c r="F26" s="36" t="s">
        <v>341</v>
      </c>
    </row>
    <row r="27" spans="1:6" ht="18" customHeight="1" x14ac:dyDescent="0.25">
      <c r="A27" s="38"/>
      <c r="B27" s="38"/>
      <c r="C27" s="38"/>
      <c r="D27" s="69" t="s">
        <v>240</v>
      </c>
      <c r="E27" s="79"/>
      <c r="F27" s="38"/>
    </row>
    <row r="28" spans="1:6" ht="18" customHeight="1" x14ac:dyDescent="0.25">
      <c r="A28" s="36" t="s">
        <v>357</v>
      </c>
      <c r="B28" s="36" t="s">
        <v>54</v>
      </c>
      <c r="C28" s="36" t="s">
        <v>327</v>
      </c>
      <c r="D28" s="9">
        <v>2022</v>
      </c>
      <c r="E28" s="9">
        <v>2025</v>
      </c>
      <c r="F28" s="36" t="s">
        <v>341</v>
      </c>
    </row>
    <row r="29" spans="1:6" ht="18" customHeight="1" x14ac:dyDescent="0.25">
      <c r="A29" s="38"/>
      <c r="B29" s="38"/>
      <c r="C29" s="38"/>
      <c r="D29" s="69" t="s">
        <v>240</v>
      </c>
      <c r="E29" s="79"/>
      <c r="F29" s="38"/>
    </row>
    <row r="30" spans="1:6" ht="18" customHeight="1" x14ac:dyDescent="0.25">
      <c r="A30" s="36" t="s">
        <v>358</v>
      </c>
      <c r="B30" s="36" t="s">
        <v>55</v>
      </c>
      <c r="C30" s="36" t="s">
        <v>327</v>
      </c>
      <c r="D30" s="9">
        <v>2022</v>
      </c>
      <c r="E30" s="9">
        <v>2025</v>
      </c>
      <c r="F30" s="36" t="s">
        <v>341</v>
      </c>
    </row>
    <row r="31" spans="1:6" ht="18" customHeight="1" x14ac:dyDescent="0.25">
      <c r="A31" s="38"/>
      <c r="B31" s="38"/>
      <c r="C31" s="38"/>
      <c r="D31" s="69" t="s">
        <v>240</v>
      </c>
      <c r="E31" s="79"/>
      <c r="F31" s="38"/>
    </row>
    <row r="32" spans="1:6" ht="18" customHeight="1" x14ac:dyDescent="0.25">
      <c r="A32" s="36" t="s">
        <v>359</v>
      </c>
      <c r="B32" s="36" t="s">
        <v>56</v>
      </c>
      <c r="C32" s="36" t="s">
        <v>327</v>
      </c>
      <c r="D32" s="9">
        <v>2022</v>
      </c>
      <c r="E32" s="9">
        <v>2025</v>
      </c>
      <c r="F32" s="36" t="s">
        <v>341</v>
      </c>
    </row>
    <row r="33" spans="1:6" ht="18" customHeight="1" x14ac:dyDescent="0.25">
      <c r="A33" s="38"/>
      <c r="B33" s="38"/>
      <c r="C33" s="38"/>
      <c r="D33" s="69" t="s">
        <v>240</v>
      </c>
      <c r="E33" s="79"/>
      <c r="F33" s="38"/>
    </row>
    <row r="34" spans="1:6" ht="18" customHeight="1" x14ac:dyDescent="0.25">
      <c r="A34" s="36" t="s">
        <v>360</v>
      </c>
      <c r="B34" s="36" t="s">
        <v>57</v>
      </c>
      <c r="C34" s="36" t="s">
        <v>327</v>
      </c>
      <c r="D34" s="9">
        <v>2022</v>
      </c>
      <c r="E34" s="9">
        <v>2025</v>
      </c>
      <c r="F34" s="36" t="s">
        <v>341</v>
      </c>
    </row>
    <row r="35" spans="1:6" ht="18" customHeight="1" x14ac:dyDescent="0.25">
      <c r="A35" s="38"/>
      <c r="B35" s="38"/>
      <c r="C35" s="38"/>
      <c r="D35" s="69" t="s">
        <v>240</v>
      </c>
      <c r="E35" s="79"/>
      <c r="F35" s="38"/>
    </row>
    <row r="36" spans="1:6" ht="18" customHeight="1" x14ac:dyDescent="0.25">
      <c r="A36" s="36" t="s">
        <v>361</v>
      </c>
      <c r="B36" s="36" t="s">
        <v>58</v>
      </c>
      <c r="C36" s="36" t="s">
        <v>327</v>
      </c>
      <c r="D36" s="9">
        <v>2022</v>
      </c>
      <c r="E36" s="9">
        <v>2025</v>
      </c>
      <c r="F36" s="36" t="s">
        <v>253</v>
      </c>
    </row>
    <row r="37" spans="1:6" ht="18" customHeight="1" x14ac:dyDescent="0.25">
      <c r="A37" s="38"/>
      <c r="B37" s="38"/>
      <c r="C37" s="38"/>
      <c r="D37" s="69" t="s">
        <v>240</v>
      </c>
      <c r="E37" s="79"/>
      <c r="F37" s="38"/>
    </row>
    <row r="38" spans="1:6" ht="18" customHeight="1" x14ac:dyDescent="0.25">
      <c r="A38" s="36" t="s">
        <v>362</v>
      </c>
      <c r="B38" s="36" t="s">
        <v>59</v>
      </c>
      <c r="C38" s="36" t="s">
        <v>327</v>
      </c>
      <c r="D38" s="9">
        <v>2022</v>
      </c>
      <c r="E38" s="9">
        <v>2025</v>
      </c>
      <c r="F38" s="46" t="s">
        <v>341</v>
      </c>
    </row>
    <row r="39" spans="1:6" ht="18" customHeight="1" x14ac:dyDescent="0.25">
      <c r="A39" s="38"/>
      <c r="B39" s="38"/>
      <c r="C39" s="38"/>
      <c r="D39" s="69" t="s">
        <v>240</v>
      </c>
      <c r="E39" s="79"/>
      <c r="F39" s="46"/>
    </row>
    <row r="40" spans="1:6" ht="18" customHeight="1" x14ac:dyDescent="0.25">
      <c r="A40" s="36" t="s">
        <v>363</v>
      </c>
      <c r="B40" s="36" t="s">
        <v>60</v>
      </c>
      <c r="C40" s="36" t="s">
        <v>327</v>
      </c>
      <c r="D40" s="9">
        <v>2022</v>
      </c>
      <c r="E40" s="9">
        <v>2025</v>
      </c>
      <c r="F40" s="46" t="s">
        <v>341</v>
      </c>
    </row>
    <row r="41" spans="1:6" ht="18" customHeight="1" x14ac:dyDescent="0.25">
      <c r="A41" s="38"/>
      <c r="B41" s="38"/>
      <c r="C41" s="38"/>
      <c r="D41" s="69" t="s">
        <v>240</v>
      </c>
      <c r="E41" s="79"/>
      <c r="F41" s="46"/>
    </row>
    <row r="42" spans="1:6" x14ac:dyDescent="0.25">
      <c r="A42" s="48" t="s">
        <v>61</v>
      </c>
      <c r="B42" s="48"/>
      <c r="C42" s="48"/>
      <c r="D42" s="48"/>
      <c r="E42" s="48"/>
      <c r="F42" s="48"/>
    </row>
    <row r="43" spans="1:6" ht="83.25" customHeight="1" x14ac:dyDescent="0.25">
      <c r="A43" s="8" t="s">
        <v>366</v>
      </c>
      <c r="B43" s="9" t="s">
        <v>62</v>
      </c>
      <c r="C43" s="9" t="s">
        <v>52</v>
      </c>
      <c r="D43" s="9">
        <v>2022</v>
      </c>
      <c r="E43" s="9">
        <v>2025</v>
      </c>
      <c r="F43" s="9" t="s">
        <v>252</v>
      </c>
    </row>
    <row r="44" spans="1:6" ht="81" customHeight="1" x14ac:dyDescent="0.25">
      <c r="A44" s="8" t="s">
        <v>367</v>
      </c>
      <c r="B44" s="9" t="s">
        <v>568</v>
      </c>
      <c r="C44" s="9" t="s">
        <v>63</v>
      </c>
      <c r="D44" s="9">
        <v>2022</v>
      </c>
      <c r="E44" s="9">
        <v>2025</v>
      </c>
      <c r="F44" s="9" t="s">
        <v>254</v>
      </c>
    </row>
    <row r="45" spans="1:6" ht="36" customHeight="1" x14ac:dyDescent="0.25">
      <c r="A45" s="8" t="s">
        <v>368</v>
      </c>
      <c r="B45" s="9" t="s">
        <v>71</v>
      </c>
      <c r="C45" s="9" t="s">
        <v>63</v>
      </c>
      <c r="D45" s="9">
        <v>2022</v>
      </c>
      <c r="E45" s="9">
        <v>2025</v>
      </c>
      <c r="F45" s="9" t="s">
        <v>538</v>
      </c>
    </row>
    <row r="46" spans="1:6" ht="51" customHeight="1" x14ac:dyDescent="0.25">
      <c r="A46" s="8" t="s">
        <v>369</v>
      </c>
      <c r="B46" s="9" t="s">
        <v>565</v>
      </c>
      <c r="C46" s="9" t="s">
        <v>63</v>
      </c>
      <c r="D46" s="9">
        <v>2022</v>
      </c>
      <c r="E46" s="9">
        <v>2025</v>
      </c>
      <c r="F46" s="9" t="s">
        <v>537</v>
      </c>
    </row>
    <row r="47" spans="1:6" ht="36" customHeight="1" x14ac:dyDescent="0.25">
      <c r="A47" s="8" t="s">
        <v>370</v>
      </c>
      <c r="B47" s="9" t="s">
        <v>440</v>
      </c>
      <c r="C47" s="9" t="s">
        <v>327</v>
      </c>
      <c r="D47" s="9">
        <v>2022</v>
      </c>
      <c r="E47" s="9">
        <v>2025</v>
      </c>
      <c r="F47" s="9" t="s">
        <v>538</v>
      </c>
    </row>
    <row r="48" spans="1:6" ht="58.5" customHeight="1" x14ac:dyDescent="0.25">
      <c r="A48" s="8" t="s">
        <v>371</v>
      </c>
      <c r="B48" s="9" t="s">
        <v>493</v>
      </c>
      <c r="C48" s="9" t="s">
        <v>65</v>
      </c>
      <c r="D48" s="9">
        <v>2022</v>
      </c>
      <c r="E48" s="9">
        <v>2025</v>
      </c>
      <c r="F48" s="9" t="s">
        <v>254</v>
      </c>
    </row>
    <row r="49" spans="1:6" ht="25.5" customHeight="1" x14ac:dyDescent="0.25">
      <c r="A49" s="8" t="s">
        <v>372</v>
      </c>
      <c r="B49" s="9" t="s">
        <v>69</v>
      </c>
      <c r="C49" s="9" t="s">
        <v>63</v>
      </c>
      <c r="D49" s="9">
        <v>2022</v>
      </c>
      <c r="E49" s="9">
        <v>2025</v>
      </c>
      <c r="F49" s="9" t="s">
        <v>255</v>
      </c>
    </row>
    <row r="50" spans="1:6" ht="77.25" customHeight="1" x14ac:dyDescent="0.25">
      <c r="A50" s="8" t="s">
        <v>373</v>
      </c>
      <c r="B50" s="9" t="s">
        <v>476</v>
      </c>
      <c r="C50" s="9" t="s">
        <v>327</v>
      </c>
      <c r="D50" s="9">
        <v>2022</v>
      </c>
      <c r="E50" s="9">
        <v>2025</v>
      </c>
      <c r="F50" s="9" t="s">
        <v>254</v>
      </c>
    </row>
    <row r="51" spans="1:6" ht="29.25" customHeight="1" x14ac:dyDescent="0.25">
      <c r="A51" s="8" t="s">
        <v>374</v>
      </c>
      <c r="B51" s="9" t="s">
        <v>70</v>
      </c>
      <c r="C51" s="9" t="s">
        <v>327</v>
      </c>
      <c r="D51" s="9">
        <v>2022</v>
      </c>
      <c r="E51" s="9">
        <v>2025</v>
      </c>
      <c r="F51" s="9" t="s">
        <v>256</v>
      </c>
    </row>
    <row r="52" spans="1:6" ht="43.5" customHeight="1" x14ac:dyDescent="0.25">
      <c r="A52" s="22" t="s">
        <v>375</v>
      </c>
      <c r="B52" s="6" t="s">
        <v>196</v>
      </c>
      <c r="C52" s="6" t="s">
        <v>343</v>
      </c>
      <c r="D52" s="9">
        <v>2022</v>
      </c>
      <c r="E52" s="9">
        <v>2025</v>
      </c>
      <c r="F52" s="9" t="s">
        <v>538</v>
      </c>
    </row>
    <row r="53" spans="1:6" x14ac:dyDescent="0.25">
      <c r="A53" s="48" t="s">
        <v>72</v>
      </c>
      <c r="B53" s="48"/>
      <c r="C53" s="48"/>
      <c r="D53" s="48"/>
      <c r="E53" s="48"/>
      <c r="F53" s="48"/>
    </row>
    <row r="54" spans="1:6" ht="37.5" customHeight="1" x14ac:dyDescent="0.25">
      <c r="A54" s="8" t="s">
        <v>377</v>
      </c>
      <c r="B54" s="9" t="s">
        <v>495</v>
      </c>
      <c r="C54" s="9" t="s">
        <v>63</v>
      </c>
      <c r="D54" s="24">
        <v>2022</v>
      </c>
      <c r="E54" s="24">
        <v>2025</v>
      </c>
      <c r="F54" s="9" t="s">
        <v>260</v>
      </c>
    </row>
    <row r="55" spans="1:6" ht="39.75" customHeight="1" x14ac:dyDescent="0.25">
      <c r="A55" s="8" t="s">
        <v>11</v>
      </c>
      <c r="B55" s="31" t="s">
        <v>435</v>
      </c>
      <c r="C55" s="9" t="s">
        <v>327</v>
      </c>
      <c r="D55" s="24">
        <v>2022</v>
      </c>
      <c r="E55" s="24">
        <v>2025</v>
      </c>
      <c r="F55" s="9" t="s">
        <v>261</v>
      </c>
    </row>
    <row r="56" spans="1:6" ht="48" customHeight="1" x14ac:dyDescent="0.25">
      <c r="A56" s="8" t="s">
        <v>140</v>
      </c>
      <c r="B56" s="9" t="s">
        <v>344</v>
      </c>
      <c r="C56" s="9" t="s">
        <v>539</v>
      </c>
      <c r="D56" s="24">
        <v>2022</v>
      </c>
      <c r="E56" s="24">
        <v>2025</v>
      </c>
      <c r="F56" s="9" t="s">
        <v>345</v>
      </c>
    </row>
    <row r="57" spans="1:6" x14ac:dyDescent="0.25">
      <c r="A57" s="48" t="s">
        <v>74</v>
      </c>
      <c r="B57" s="48"/>
      <c r="C57" s="48"/>
      <c r="D57" s="48"/>
      <c r="E57" s="48"/>
      <c r="F57" s="48"/>
    </row>
    <row r="58" spans="1:6" ht="29.25" customHeight="1" x14ac:dyDescent="0.25">
      <c r="A58" s="8" t="s">
        <v>379</v>
      </c>
      <c r="B58" s="9" t="s">
        <v>496</v>
      </c>
      <c r="C58" s="9" t="s">
        <v>75</v>
      </c>
      <c r="D58" s="24">
        <v>2022</v>
      </c>
      <c r="E58" s="24">
        <v>2025</v>
      </c>
      <c r="F58" s="9" t="s">
        <v>262</v>
      </c>
    </row>
    <row r="59" spans="1:6" ht="22.5" customHeight="1" x14ac:dyDescent="0.25">
      <c r="A59" s="8" t="s">
        <v>380</v>
      </c>
      <c r="B59" s="9" t="s">
        <v>76</v>
      </c>
      <c r="C59" s="9" t="s">
        <v>75</v>
      </c>
      <c r="D59" s="24">
        <v>2022</v>
      </c>
      <c r="E59" s="24">
        <v>2025</v>
      </c>
      <c r="F59" s="9" t="s">
        <v>262</v>
      </c>
    </row>
    <row r="60" spans="1:6" ht="29.25" customHeight="1" x14ac:dyDescent="0.25">
      <c r="A60" s="8" t="s">
        <v>381</v>
      </c>
      <c r="B60" s="9" t="s">
        <v>346</v>
      </c>
      <c r="C60" s="9" t="s">
        <v>75</v>
      </c>
      <c r="D60" s="24">
        <v>2022</v>
      </c>
      <c r="E60" s="24">
        <v>2025</v>
      </c>
      <c r="F60" s="9" t="s">
        <v>262</v>
      </c>
    </row>
    <row r="61" spans="1:6" ht="29.25" customHeight="1" x14ac:dyDescent="0.25">
      <c r="A61" s="8" t="s">
        <v>77</v>
      </c>
      <c r="B61" s="9" t="s">
        <v>465</v>
      </c>
      <c r="C61" s="9" t="s">
        <v>75</v>
      </c>
      <c r="D61" s="24">
        <v>2022</v>
      </c>
      <c r="E61" s="24">
        <v>2025</v>
      </c>
      <c r="F61" s="9" t="s">
        <v>263</v>
      </c>
    </row>
    <row r="62" spans="1:6" ht="30.75" customHeight="1" x14ac:dyDescent="0.25">
      <c r="A62" s="8" t="s">
        <v>382</v>
      </c>
      <c r="B62" s="9" t="s">
        <v>347</v>
      </c>
      <c r="C62" s="9" t="s">
        <v>75</v>
      </c>
      <c r="D62" s="24">
        <v>2022</v>
      </c>
      <c r="E62" s="24">
        <v>2025</v>
      </c>
      <c r="F62" s="9" t="s">
        <v>264</v>
      </c>
    </row>
    <row r="63" spans="1:6" ht="72.75" customHeight="1" x14ac:dyDescent="0.25">
      <c r="A63" s="8" t="s">
        <v>383</v>
      </c>
      <c r="B63" s="9" t="s">
        <v>78</v>
      </c>
      <c r="C63" s="9" t="s">
        <v>460</v>
      </c>
      <c r="D63" s="24">
        <v>2022</v>
      </c>
      <c r="E63" s="24">
        <v>2025</v>
      </c>
      <c r="F63" s="9" t="s">
        <v>265</v>
      </c>
    </row>
    <row r="64" spans="1:6" ht="30.75" customHeight="1" x14ac:dyDescent="0.25">
      <c r="A64" s="8" t="s">
        <v>384</v>
      </c>
      <c r="B64" s="9" t="s">
        <v>348</v>
      </c>
      <c r="C64" s="9" t="s">
        <v>327</v>
      </c>
      <c r="D64" s="24">
        <v>2022</v>
      </c>
      <c r="E64" s="24">
        <v>2025</v>
      </c>
      <c r="F64" s="9" t="s">
        <v>266</v>
      </c>
    </row>
    <row r="65" spans="1:6" x14ac:dyDescent="0.25">
      <c r="A65" s="48" t="s">
        <v>79</v>
      </c>
      <c r="B65" s="48"/>
      <c r="C65" s="48"/>
      <c r="D65" s="48"/>
      <c r="E65" s="48"/>
      <c r="F65" s="48"/>
    </row>
    <row r="66" spans="1:6" ht="51" customHeight="1" x14ac:dyDescent="0.25">
      <c r="A66" s="8" t="s">
        <v>386</v>
      </c>
      <c r="B66" s="9" t="s">
        <v>80</v>
      </c>
      <c r="C66" s="9" t="s">
        <v>63</v>
      </c>
      <c r="D66" s="24">
        <v>2022</v>
      </c>
      <c r="E66" s="24">
        <v>2025</v>
      </c>
      <c r="F66" s="9" t="s">
        <v>261</v>
      </c>
    </row>
    <row r="67" spans="1:6" ht="51" customHeight="1" x14ac:dyDescent="0.25">
      <c r="A67" s="8" t="s">
        <v>387</v>
      </c>
      <c r="B67" s="9" t="s">
        <v>81</v>
      </c>
      <c r="C67" s="9" t="s">
        <v>63</v>
      </c>
      <c r="D67" s="24">
        <v>2022</v>
      </c>
      <c r="E67" s="24">
        <v>2025</v>
      </c>
      <c r="F67" s="9" t="s">
        <v>267</v>
      </c>
    </row>
    <row r="68" spans="1:6" ht="33" customHeight="1" x14ac:dyDescent="0.25">
      <c r="A68" s="8" t="s">
        <v>388</v>
      </c>
      <c r="B68" s="9" t="s">
        <v>82</v>
      </c>
      <c r="C68" s="9" t="s">
        <v>63</v>
      </c>
      <c r="D68" s="24">
        <v>2022</v>
      </c>
      <c r="E68" s="24">
        <v>2025</v>
      </c>
      <c r="F68" s="9" t="s">
        <v>268</v>
      </c>
    </row>
    <row r="69" spans="1:6" ht="42" customHeight="1" x14ac:dyDescent="0.25">
      <c r="A69" s="8" t="s">
        <v>389</v>
      </c>
      <c r="B69" s="9" t="s">
        <v>569</v>
      </c>
      <c r="C69" s="9" t="s">
        <v>52</v>
      </c>
      <c r="D69" s="24">
        <v>2022</v>
      </c>
      <c r="E69" s="24">
        <v>2025</v>
      </c>
      <c r="F69" s="9" t="s">
        <v>269</v>
      </c>
    </row>
    <row r="70" spans="1:6" ht="33" customHeight="1" x14ac:dyDescent="0.25">
      <c r="A70" s="8" t="s">
        <v>490</v>
      </c>
      <c r="B70" s="9" t="s">
        <v>491</v>
      </c>
      <c r="C70" s="9" t="s">
        <v>63</v>
      </c>
      <c r="D70" s="24">
        <v>2022</v>
      </c>
      <c r="E70" s="24">
        <v>2025</v>
      </c>
      <c r="F70" s="9" t="s">
        <v>538</v>
      </c>
    </row>
    <row r="71" spans="1:6" x14ac:dyDescent="0.25">
      <c r="A71" s="48" t="s">
        <v>84</v>
      </c>
      <c r="B71" s="48"/>
      <c r="C71" s="48"/>
      <c r="D71" s="48"/>
      <c r="E71" s="48"/>
      <c r="F71" s="48"/>
    </row>
    <row r="72" spans="1:6" ht="55.5" customHeight="1" x14ac:dyDescent="0.25">
      <c r="A72" s="8" t="s">
        <v>391</v>
      </c>
      <c r="B72" s="9" t="s">
        <v>85</v>
      </c>
      <c r="C72" s="9" t="s">
        <v>63</v>
      </c>
      <c r="D72" s="24">
        <v>2022</v>
      </c>
      <c r="E72" s="24">
        <v>2025</v>
      </c>
      <c r="F72" s="9" t="s">
        <v>270</v>
      </c>
    </row>
    <row r="73" spans="1:6" ht="40.5" customHeight="1" x14ac:dyDescent="0.25">
      <c r="A73" s="46" t="s">
        <v>392</v>
      </c>
      <c r="B73" s="9" t="s">
        <v>86</v>
      </c>
      <c r="C73" s="48" t="s">
        <v>63</v>
      </c>
      <c r="D73" s="81">
        <v>2022</v>
      </c>
      <c r="E73" s="81">
        <v>2025</v>
      </c>
      <c r="F73" s="48" t="s">
        <v>271</v>
      </c>
    </row>
    <row r="74" spans="1:6" ht="19.5" customHeight="1" x14ac:dyDescent="0.25">
      <c r="A74" s="46"/>
      <c r="B74" s="8" t="s">
        <v>478</v>
      </c>
      <c r="C74" s="48"/>
      <c r="D74" s="81"/>
      <c r="E74" s="81"/>
      <c r="F74" s="48"/>
    </row>
    <row r="75" spans="1:6" x14ac:dyDescent="0.25">
      <c r="A75" s="46"/>
      <c r="B75" s="8" t="s">
        <v>477</v>
      </c>
      <c r="C75" s="48"/>
      <c r="D75" s="81"/>
      <c r="E75" s="81"/>
      <c r="F75" s="48"/>
    </row>
    <row r="76" spans="1:6" ht="28.5" customHeight="1" x14ac:dyDescent="0.25">
      <c r="A76" s="8" t="s">
        <v>393</v>
      </c>
      <c r="B76" s="9" t="s">
        <v>87</v>
      </c>
      <c r="C76" s="9" t="s">
        <v>63</v>
      </c>
      <c r="D76" s="24">
        <v>2022</v>
      </c>
      <c r="E76" s="24">
        <v>2025</v>
      </c>
      <c r="F76" s="9" t="s">
        <v>272</v>
      </c>
    </row>
    <row r="77" spans="1:6" ht="41.25" customHeight="1" x14ac:dyDescent="0.25">
      <c r="A77" s="8" t="s">
        <v>394</v>
      </c>
      <c r="B77" s="9" t="s">
        <v>498</v>
      </c>
      <c r="C77" s="9" t="s">
        <v>327</v>
      </c>
      <c r="D77" s="24">
        <v>2022</v>
      </c>
      <c r="E77" s="24">
        <v>2025</v>
      </c>
      <c r="F77" s="9" t="s">
        <v>274</v>
      </c>
    </row>
    <row r="78" spans="1:6" ht="29.25" customHeight="1" x14ac:dyDescent="0.25">
      <c r="A78" s="8" t="s">
        <v>395</v>
      </c>
      <c r="B78" s="9" t="s">
        <v>436</v>
      </c>
      <c r="C78" s="9" t="s">
        <v>327</v>
      </c>
      <c r="D78" s="24">
        <v>2022</v>
      </c>
      <c r="E78" s="24">
        <v>2025</v>
      </c>
      <c r="F78" s="9" t="s">
        <v>275</v>
      </c>
    </row>
    <row r="79" spans="1:6" ht="18" customHeight="1" x14ac:dyDescent="0.25">
      <c r="A79" s="48" t="s">
        <v>92</v>
      </c>
      <c r="B79" s="48"/>
      <c r="C79" s="48"/>
      <c r="D79" s="48"/>
      <c r="E79" s="48"/>
      <c r="F79" s="48"/>
    </row>
    <row r="80" spans="1:6" ht="42" customHeight="1" x14ac:dyDescent="0.25">
      <c r="A80" s="8" t="s">
        <v>401</v>
      </c>
      <c r="B80" s="9" t="s">
        <v>93</v>
      </c>
      <c r="C80" s="9" t="s">
        <v>63</v>
      </c>
      <c r="D80" s="24">
        <v>2022</v>
      </c>
      <c r="E80" s="24">
        <v>2025</v>
      </c>
      <c r="F80" s="9" t="s">
        <v>276</v>
      </c>
    </row>
    <row r="81" spans="1:6" ht="30" customHeight="1" x14ac:dyDescent="0.25">
      <c r="A81" s="8" t="s">
        <v>402</v>
      </c>
      <c r="B81" s="9" t="s">
        <v>94</v>
      </c>
      <c r="C81" s="9" t="s">
        <v>63</v>
      </c>
      <c r="D81" s="24">
        <v>2022</v>
      </c>
      <c r="E81" s="24">
        <v>2025</v>
      </c>
      <c r="F81" s="9" t="s">
        <v>276</v>
      </c>
    </row>
    <row r="82" spans="1:6" ht="33" customHeight="1" x14ac:dyDescent="0.25">
      <c r="A82" s="8" t="s">
        <v>403</v>
      </c>
      <c r="B82" s="9" t="s">
        <v>95</v>
      </c>
      <c r="C82" s="9" t="s">
        <v>63</v>
      </c>
      <c r="D82" s="24">
        <v>2022</v>
      </c>
      <c r="E82" s="24">
        <v>2025</v>
      </c>
      <c r="F82" s="9" t="s">
        <v>276</v>
      </c>
    </row>
    <row r="83" spans="1:6" ht="18" customHeight="1" x14ac:dyDescent="0.25">
      <c r="A83" s="48" t="s">
        <v>96</v>
      </c>
      <c r="B83" s="48"/>
      <c r="C83" s="48"/>
      <c r="D83" s="48"/>
      <c r="E83" s="48"/>
      <c r="F83" s="48"/>
    </row>
    <row r="84" spans="1:6" ht="18" customHeight="1" x14ac:dyDescent="0.25">
      <c r="A84" s="48" t="s">
        <v>97</v>
      </c>
      <c r="B84" s="48"/>
      <c r="C84" s="48"/>
      <c r="D84" s="48"/>
      <c r="E84" s="48"/>
      <c r="F84" s="48"/>
    </row>
    <row r="85" spans="1:6" ht="43.5" customHeight="1" x14ac:dyDescent="0.25">
      <c r="A85" s="8" t="s">
        <v>351</v>
      </c>
      <c r="B85" s="9" t="s">
        <v>540</v>
      </c>
      <c r="C85" s="9" t="s">
        <v>99</v>
      </c>
      <c r="D85" s="24">
        <v>2022</v>
      </c>
      <c r="E85" s="24">
        <v>2025</v>
      </c>
      <c r="F85" s="9" t="s">
        <v>277</v>
      </c>
    </row>
    <row r="86" spans="1:6" ht="40.5" customHeight="1" x14ac:dyDescent="0.25">
      <c r="A86" s="8" t="s">
        <v>352</v>
      </c>
      <c r="B86" s="9" t="s">
        <v>100</v>
      </c>
      <c r="C86" s="9" t="s">
        <v>229</v>
      </c>
      <c r="D86" s="24">
        <v>2022</v>
      </c>
      <c r="E86" s="24">
        <v>2025</v>
      </c>
      <c r="F86" s="9" t="s">
        <v>542</v>
      </c>
    </row>
    <row r="87" spans="1:6" ht="40.5" customHeight="1" x14ac:dyDescent="0.25">
      <c r="A87" s="8" t="s">
        <v>353</v>
      </c>
      <c r="B87" s="9" t="s">
        <v>499</v>
      </c>
      <c r="C87" s="9" t="s">
        <v>327</v>
      </c>
      <c r="D87" s="24">
        <v>2022</v>
      </c>
      <c r="E87" s="24">
        <v>2025</v>
      </c>
      <c r="F87" s="9" t="s">
        <v>541</v>
      </c>
    </row>
    <row r="88" spans="1:6" ht="56.25" customHeight="1" x14ac:dyDescent="0.25">
      <c r="A88" s="8" t="s">
        <v>22</v>
      </c>
      <c r="B88" s="9" t="s">
        <v>547</v>
      </c>
      <c r="C88" s="9" t="s">
        <v>63</v>
      </c>
      <c r="D88" s="24">
        <v>2022</v>
      </c>
      <c r="E88" s="24">
        <v>2025</v>
      </c>
      <c r="F88" s="9" t="s">
        <v>543</v>
      </c>
    </row>
    <row r="89" spans="1:6" ht="40.5" customHeight="1" x14ac:dyDescent="0.25">
      <c r="A89" s="8" t="s">
        <v>24</v>
      </c>
      <c r="B89" s="9" t="s">
        <v>108</v>
      </c>
      <c r="C89" s="9" t="s">
        <v>107</v>
      </c>
      <c r="D89" s="24">
        <v>2022</v>
      </c>
      <c r="E89" s="24">
        <v>2025</v>
      </c>
      <c r="F89" s="9" t="s">
        <v>543</v>
      </c>
    </row>
    <row r="90" spans="1:6" s="35" customFormat="1" ht="40.5" customHeight="1" x14ac:dyDescent="0.25">
      <c r="A90" s="32" t="s">
        <v>26</v>
      </c>
      <c r="B90" s="33" t="s">
        <v>553</v>
      </c>
      <c r="C90" s="33" t="s">
        <v>63</v>
      </c>
      <c r="D90" s="34">
        <v>2022</v>
      </c>
      <c r="E90" s="34">
        <v>2025</v>
      </c>
      <c r="F90" s="33" t="s">
        <v>543</v>
      </c>
    </row>
    <row r="91" spans="1:6" ht="40.5" customHeight="1" x14ac:dyDescent="0.25">
      <c r="A91" s="22" t="s">
        <v>27</v>
      </c>
      <c r="B91" s="6" t="s">
        <v>109</v>
      </c>
      <c r="C91" s="6"/>
      <c r="D91" s="24">
        <v>2022</v>
      </c>
      <c r="E91" s="24">
        <v>2025</v>
      </c>
      <c r="F91" s="9" t="s">
        <v>452</v>
      </c>
    </row>
    <row r="92" spans="1:6" ht="40.5" customHeight="1" x14ac:dyDescent="0.25">
      <c r="A92" s="8" t="s">
        <v>557</v>
      </c>
      <c r="B92" s="9" t="s">
        <v>122</v>
      </c>
      <c r="C92" s="9" t="s">
        <v>110</v>
      </c>
      <c r="D92" s="24">
        <v>2022</v>
      </c>
      <c r="E92" s="24">
        <v>2025</v>
      </c>
      <c r="F92" s="9" t="s">
        <v>452</v>
      </c>
    </row>
    <row r="93" spans="1:6" ht="40.5" customHeight="1" x14ac:dyDescent="0.25">
      <c r="A93" s="22" t="s">
        <v>558</v>
      </c>
      <c r="B93" s="6" t="s">
        <v>500</v>
      </c>
      <c r="C93" s="6" t="s">
        <v>449</v>
      </c>
      <c r="D93" s="24">
        <v>2022</v>
      </c>
      <c r="E93" s="24">
        <v>2025</v>
      </c>
      <c r="F93" s="9" t="s">
        <v>452</v>
      </c>
    </row>
    <row r="94" spans="1:6" ht="40.5" customHeight="1" x14ac:dyDescent="0.25">
      <c r="A94" s="22" t="s">
        <v>559</v>
      </c>
      <c r="B94" s="6" t="s">
        <v>501</v>
      </c>
      <c r="C94" s="6" t="s">
        <v>502</v>
      </c>
      <c r="D94" s="24">
        <v>2022</v>
      </c>
      <c r="E94" s="24">
        <v>2025</v>
      </c>
      <c r="F94" s="9" t="s">
        <v>452</v>
      </c>
    </row>
    <row r="95" spans="1:6" ht="40.5" customHeight="1" x14ac:dyDescent="0.25">
      <c r="A95" s="22" t="s">
        <v>560</v>
      </c>
      <c r="B95" s="6" t="s">
        <v>503</v>
      </c>
      <c r="C95" s="6" t="s">
        <v>504</v>
      </c>
      <c r="D95" s="24">
        <v>2022</v>
      </c>
      <c r="E95" s="24">
        <v>2025</v>
      </c>
      <c r="F95" s="9" t="s">
        <v>452</v>
      </c>
    </row>
    <row r="96" spans="1:6" ht="40.5" customHeight="1" x14ac:dyDescent="0.25">
      <c r="A96" s="22" t="s">
        <v>561</v>
      </c>
      <c r="B96" s="6" t="s">
        <v>505</v>
      </c>
      <c r="C96" s="6" t="s">
        <v>228</v>
      </c>
      <c r="D96" s="24">
        <v>2022</v>
      </c>
      <c r="E96" s="24">
        <v>2025</v>
      </c>
      <c r="F96" s="9" t="s">
        <v>452</v>
      </c>
    </row>
    <row r="97" spans="1:6" ht="40.5" customHeight="1" x14ac:dyDescent="0.25">
      <c r="A97" s="22" t="s">
        <v>354</v>
      </c>
      <c r="B97" s="30" t="s">
        <v>548</v>
      </c>
      <c r="C97" s="9" t="s">
        <v>63</v>
      </c>
      <c r="D97" s="24">
        <v>2022</v>
      </c>
      <c r="E97" s="24">
        <v>2025</v>
      </c>
      <c r="F97" s="9" t="s">
        <v>549</v>
      </c>
    </row>
    <row r="98" spans="1:6" x14ac:dyDescent="0.25">
      <c r="A98" s="48" t="s">
        <v>123</v>
      </c>
      <c r="B98" s="48"/>
      <c r="C98" s="48"/>
      <c r="D98" s="48"/>
      <c r="E98" s="48"/>
      <c r="F98" s="48"/>
    </row>
    <row r="99" spans="1:6" ht="38.25" x14ac:dyDescent="0.25">
      <c r="A99" s="8" t="s">
        <v>356</v>
      </c>
      <c r="B99" s="9" t="s">
        <v>124</v>
      </c>
      <c r="C99" s="9" t="s">
        <v>65</v>
      </c>
      <c r="D99" s="24">
        <v>2022</v>
      </c>
      <c r="E99" s="24">
        <v>2025</v>
      </c>
      <c r="F99" s="9" t="s">
        <v>289</v>
      </c>
    </row>
    <row r="100" spans="1:6" ht="45" customHeight="1" x14ac:dyDescent="0.25">
      <c r="A100" s="8" t="s">
        <v>357</v>
      </c>
      <c r="B100" s="9" t="s">
        <v>566</v>
      </c>
      <c r="C100" s="9" t="s">
        <v>63</v>
      </c>
      <c r="D100" s="24">
        <v>2022</v>
      </c>
      <c r="E100" s="24">
        <v>2025</v>
      </c>
      <c r="F100" s="9" t="s">
        <v>290</v>
      </c>
    </row>
    <row r="101" spans="1:6" x14ac:dyDescent="0.25">
      <c r="A101" s="48" t="s">
        <v>127</v>
      </c>
      <c r="B101" s="48"/>
      <c r="C101" s="48"/>
      <c r="D101" s="48"/>
      <c r="E101" s="48"/>
      <c r="F101" s="48"/>
    </row>
    <row r="102" spans="1:6" ht="31.5" customHeight="1" x14ac:dyDescent="0.25">
      <c r="A102" s="8" t="s">
        <v>366</v>
      </c>
      <c r="B102" s="9" t="s">
        <v>128</v>
      </c>
      <c r="C102" s="9" t="s">
        <v>129</v>
      </c>
      <c r="D102" s="24">
        <v>2022</v>
      </c>
      <c r="E102" s="24">
        <v>2025</v>
      </c>
      <c r="F102" s="9" t="s">
        <v>292</v>
      </c>
    </row>
    <row r="103" spans="1:6" ht="57" customHeight="1" x14ac:dyDescent="0.25">
      <c r="A103" s="36" t="s">
        <v>367</v>
      </c>
      <c r="B103" s="31" t="s">
        <v>420</v>
      </c>
      <c r="C103" s="9" t="s">
        <v>229</v>
      </c>
      <c r="D103" s="24">
        <v>2022</v>
      </c>
      <c r="E103" s="24">
        <v>2025</v>
      </c>
      <c r="F103" s="9" t="s">
        <v>304</v>
      </c>
    </row>
    <row r="104" spans="1:6" ht="28.5" customHeight="1" x14ac:dyDescent="0.25">
      <c r="A104" s="37"/>
      <c r="B104" s="31" t="s">
        <v>572</v>
      </c>
      <c r="C104" s="9" t="s">
        <v>107</v>
      </c>
      <c r="D104" s="24">
        <v>2022</v>
      </c>
      <c r="E104" s="24">
        <v>2025</v>
      </c>
      <c r="F104" s="9" t="s">
        <v>293</v>
      </c>
    </row>
    <row r="105" spans="1:6" ht="42" customHeight="1" x14ac:dyDescent="0.25">
      <c r="A105" s="37"/>
      <c r="B105" s="31" t="s">
        <v>571</v>
      </c>
      <c r="C105" s="9" t="s">
        <v>63</v>
      </c>
      <c r="D105" s="24">
        <v>2022</v>
      </c>
      <c r="E105" s="24">
        <v>2025</v>
      </c>
      <c r="F105" s="9" t="s">
        <v>294</v>
      </c>
    </row>
    <row r="106" spans="1:6" ht="57" customHeight="1" x14ac:dyDescent="0.25">
      <c r="A106" s="37"/>
      <c r="B106" s="31" t="s">
        <v>544</v>
      </c>
      <c r="C106" s="9" t="s">
        <v>131</v>
      </c>
      <c r="D106" s="24">
        <v>2022</v>
      </c>
      <c r="E106" s="24">
        <v>2025</v>
      </c>
      <c r="F106" s="9" t="s">
        <v>302</v>
      </c>
    </row>
    <row r="107" spans="1:6" ht="32.25" customHeight="1" x14ac:dyDescent="0.25">
      <c r="A107" s="37"/>
      <c r="B107" s="31" t="s">
        <v>424</v>
      </c>
      <c r="C107" s="9" t="s">
        <v>107</v>
      </c>
      <c r="D107" s="24">
        <v>2022</v>
      </c>
      <c r="E107" s="24">
        <v>2025</v>
      </c>
      <c r="F107" s="9" t="s">
        <v>296</v>
      </c>
    </row>
    <row r="108" spans="1:6" ht="26.25" customHeight="1" x14ac:dyDescent="0.25">
      <c r="A108" s="37"/>
      <c r="B108" s="31" t="s">
        <v>425</v>
      </c>
      <c r="C108" s="9" t="s">
        <v>327</v>
      </c>
      <c r="D108" s="24">
        <v>2022</v>
      </c>
      <c r="E108" s="24">
        <v>2025</v>
      </c>
      <c r="F108" s="9" t="s">
        <v>297</v>
      </c>
    </row>
    <row r="109" spans="1:6" ht="32.25" customHeight="1" x14ac:dyDescent="0.25">
      <c r="A109" s="37"/>
      <c r="B109" s="31" t="s">
        <v>426</v>
      </c>
      <c r="C109" s="9" t="s">
        <v>230</v>
      </c>
      <c r="D109" s="24">
        <v>2022</v>
      </c>
      <c r="E109" s="24">
        <v>2025</v>
      </c>
      <c r="F109" s="9" t="s">
        <v>298</v>
      </c>
    </row>
    <row r="110" spans="1:6" ht="42" customHeight="1" x14ac:dyDescent="0.25">
      <c r="A110" s="37"/>
      <c r="B110" s="33" t="s">
        <v>573</v>
      </c>
      <c r="C110" s="9" t="s">
        <v>130</v>
      </c>
      <c r="D110" s="24">
        <v>2022</v>
      </c>
      <c r="E110" s="24">
        <v>2025</v>
      </c>
      <c r="F110" s="9" t="s">
        <v>294</v>
      </c>
    </row>
    <row r="111" spans="1:6" ht="32.25" customHeight="1" x14ac:dyDescent="0.25">
      <c r="A111" s="37"/>
      <c r="B111" s="31" t="s">
        <v>574</v>
      </c>
      <c r="C111" s="9" t="s">
        <v>327</v>
      </c>
      <c r="D111" s="24">
        <v>2022</v>
      </c>
      <c r="E111" s="24">
        <v>2025</v>
      </c>
      <c r="F111" s="9" t="s">
        <v>299</v>
      </c>
    </row>
    <row r="112" spans="1:6" ht="32.25" customHeight="1" x14ac:dyDescent="0.25">
      <c r="A112" s="37"/>
      <c r="B112" s="31" t="s">
        <v>575</v>
      </c>
      <c r="C112" s="9" t="s">
        <v>327</v>
      </c>
      <c r="D112" s="24">
        <v>2022</v>
      </c>
      <c r="E112" s="24">
        <v>2025</v>
      </c>
      <c r="F112" s="9" t="s">
        <v>299</v>
      </c>
    </row>
    <row r="113" spans="1:7" ht="39" customHeight="1" x14ac:dyDescent="0.25">
      <c r="A113" s="8" t="s">
        <v>368</v>
      </c>
      <c r="B113" s="31" t="s">
        <v>133</v>
      </c>
      <c r="C113" s="9" t="s">
        <v>134</v>
      </c>
      <c r="D113" s="24">
        <v>2022</v>
      </c>
      <c r="E113" s="24">
        <v>2025</v>
      </c>
      <c r="F113" s="9" t="s">
        <v>292</v>
      </c>
    </row>
    <row r="114" spans="1:7" x14ac:dyDescent="0.25">
      <c r="A114" s="48" t="s">
        <v>136</v>
      </c>
      <c r="B114" s="48"/>
      <c r="C114" s="48"/>
      <c r="D114" s="48"/>
      <c r="E114" s="48"/>
      <c r="F114" s="48"/>
    </row>
    <row r="115" spans="1:7" ht="44.25" customHeight="1" x14ac:dyDescent="0.25">
      <c r="A115" s="8" t="s">
        <v>377</v>
      </c>
      <c r="B115" s="9" t="s">
        <v>509</v>
      </c>
      <c r="C115" s="9" t="s">
        <v>138</v>
      </c>
      <c r="D115" s="24">
        <v>2022</v>
      </c>
      <c r="E115" s="24">
        <v>2025</v>
      </c>
      <c r="F115" s="9" t="s">
        <v>305</v>
      </c>
    </row>
    <row r="116" spans="1:7" ht="42.75" customHeight="1" x14ac:dyDescent="0.25">
      <c r="A116" s="9" t="s">
        <v>11</v>
      </c>
      <c r="B116" s="9" t="s">
        <v>139</v>
      </c>
      <c r="C116" s="9" t="s">
        <v>230</v>
      </c>
      <c r="D116" s="24">
        <v>2022</v>
      </c>
      <c r="E116" s="24">
        <v>2025</v>
      </c>
      <c r="F116" s="9" t="s">
        <v>306</v>
      </c>
    </row>
    <row r="117" spans="1:7" ht="24" customHeight="1" x14ac:dyDescent="0.25">
      <c r="A117" s="9" t="s">
        <v>140</v>
      </c>
      <c r="B117" s="9" t="s">
        <v>148</v>
      </c>
      <c r="C117" s="9" t="s">
        <v>134</v>
      </c>
      <c r="D117" s="24">
        <v>2022</v>
      </c>
      <c r="E117" s="24">
        <v>2025</v>
      </c>
      <c r="F117" s="9" t="s">
        <v>309</v>
      </c>
    </row>
    <row r="118" spans="1:7" ht="24" customHeight="1" x14ac:dyDescent="0.25">
      <c r="A118" s="9" t="s">
        <v>143</v>
      </c>
      <c r="B118" s="9" t="s">
        <v>156</v>
      </c>
      <c r="C118" s="9" t="s">
        <v>229</v>
      </c>
      <c r="D118" s="24">
        <v>2022</v>
      </c>
      <c r="E118" s="24">
        <v>2025</v>
      </c>
      <c r="F118" s="9" t="s">
        <v>312</v>
      </c>
    </row>
    <row r="119" spans="1:7" ht="24" customHeight="1" x14ac:dyDescent="0.25">
      <c r="A119" s="9" t="s">
        <v>145</v>
      </c>
      <c r="B119" s="9" t="s">
        <v>570</v>
      </c>
      <c r="C119" s="9" t="s">
        <v>134</v>
      </c>
      <c r="D119" s="24">
        <v>2022</v>
      </c>
      <c r="E119" s="24">
        <v>2025</v>
      </c>
      <c r="F119" s="9" t="s">
        <v>313</v>
      </c>
    </row>
    <row r="120" spans="1:7" ht="29.25" customHeight="1" x14ac:dyDescent="0.25">
      <c r="A120" s="9" t="s">
        <v>147</v>
      </c>
      <c r="B120" s="9" t="s">
        <v>510</v>
      </c>
      <c r="C120" s="9" t="s">
        <v>63</v>
      </c>
      <c r="D120" s="24">
        <v>2022</v>
      </c>
      <c r="E120" s="24">
        <v>2025</v>
      </c>
      <c r="F120" s="9" t="s">
        <v>315</v>
      </c>
    </row>
    <row r="121" spans="1:7" ht="29.25" customHeight="1" x14ac:dyDescent="0.25">
      <c r="A121" s="9" t="s">
        <v>149</v>
      </c>
      <c r="B121" s="9" t="s">
        <v>165</v>
      </c>
      <c r="C121" s="9" t="s">
        <v>75</v>
      </c>
      <c r="D121" s="24">
        <v>2022</v>
      </c>
      <c r="E121" s="24">
        <v>2025</v>
      </c>
      <c r="F121" s="9" t="s">
        <v>315</v>
      </c>
    </row>
    <row r="122" spans="1:7" x14ac:dyDescent="0.25">
      <c r="A122" s="48" t="s">
        <v>167</v>
      </c>
      <c r="B122" s="48"/>
      <c r="C122" s="48"/>
      <c r="D122" s="48"/>
      <c r="E122" s="48"/>
      <c r="F122" s="48"/>
    </row>
    <row r="123" spans="1:7" ht="86.25" customHeight="1" x14ac:dyDescent="0.25">
      <c r="A123" s="9" t="s">
        <v>379</v>
      </c>
      <c r="B123" s="9" t="s">
        <v>176</v>
      </c>
      <c r="C123" s="9" t="s">
        <v>63</v>
      </c>
      <c r="D123" s="24">
        <v>2022</v>
      </c>
      <c r="E123" s="24">
        <v>2025</v>
      </c>
      <c r="F123" s="9" t="s">
        <v>322</v>
      </c>
      <c r="G123" s="16" t="s">
        <v>231</v>
      </c>
    </row>
    <row r="124" spans="1:7" ht="18.75" x14ac:dyDescent="0.3">
      <c r="F124" s="27"/>
    </row>
  </sheetData>
  <mergeCells count="79">
    <mergeCell ref="F9:F13"/>
    <mergeCell ref="D9:D13"/>
    <mergeCell ref="E9:E13"/>
    <mergeCell ref="D14:D16"/>
    <mergeCell ref="E14:E16"/>
    <mergeCell ref="A114:F114"/>
    <mergeCell ref="A122:F122"/>
    <mergeCell ref="A79:F79"/>
    <mergeCell ref="A83:F83"/>
    <mergeCell ref="A84:F84"/>
    <mergeCell ref="A98:F98"/>
    <mergeCell ref="A101:F101"/>
    <mergeCell ref="A103:A112"/>
    <mergeCell ref="A73:A75"/>
    <mergeCell ref="C73:C75"/>
    <mergeCell ref="D73:D75"/>
    <mergeCell ref="E73:E75"/>
    <mergeCell ref="F73:F75"/>
    <mergeCell ref="A42:F42"/>
    <mergeCell ref="A53:F53"/>
    <mergeCell ref="A57:F57"/>
    <mergeCell ref="A65:F65"/>
    <mergeCell ref="A71:F71"/>
    <mergeCell ref="A38:A39"/>
    <mergeCell ref="B38:B39"/>
    <mergeCell ref="C38:C39"/>
    <mergeCell ref="F38:F39"/>
    <mergeCell ref="D39:E39"/>
    <mergeCell ref="A40:A41"/>
    <mergeCell ref="B40:B41"/>
    <mergeCell ref="C40:C41"/>
    <mergeCell ref="F40:F41"/>
    <mergeCell ref="D41:E41"/>
    <mergeCell ref="A34:A35"/>
    <mergeCell ref="B34:B35"/>
    <mergeCell ref="C34:C35"/>
    <mergeCell ref="F34:F35"/>
    <mergeCell ref="D35:E35"/>
    <mergeCell ref="A36:A37"/>
    <mergeCell ref="B36:B37"/>
    <mergeCell ref="C36:C37"/>
    <mergeCell ref="F36:F37"/>
    <mergeCell ref="D37:E37"/>
    <mergeCell ref="A30:A31"/>
    <mergeCell ref="B30:B31"/>
    <mergeCell ref="C30:C31"/>
    <mergeCell ref="F30:F31"/>
    <mergeCell ref="D31:E31"/>
    <mergeCell ref="A32:A33"/>
    <mergeCell ref="B32:B33"/>
    <mergeCell ref="C32:C33"/>
    <mergeCell ref="F32:F33"/>
    <mergeCell ref="D33:E33"/>
    <mergeCell ref="A26:A27"/>
    <mergeCell ref="B26:B27"/>
    <mergeCell ref="C26:C27"/>
    <mergeCell ref="F26:F27"/>
    <mergeCell ref="D27:E27"/>
    <mergeCell ref="A28:A29"/>
    <mergeCell ref="B28:B29"/>
    <mergeCell ref="C28:C29"/>
    <mergeCell ref="F28:F29"/>
    <mergeCell ref="D29:E29"/>
    <mergeCell ref="A25:F25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</mergeCells>
  <pageMargins left="0.70866141732283472" right="0.31496062992125984" top="1.1811023622047245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 часть 1</vt:lpstr>
      <vt:lpstr>Приложение 3 часть 2</vt:lpstr>
      <vt:lpstr>Перечень часть 1</vt:lpstr>
      <vt:lpstr>Перечень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2023-04-28T08:53:20Z</dcterms:modified>
</cp:coreProperties>
</file>