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activeTab="3"/>
  </bookViews>
  <sheets>
    <sheet name="Паспорт" sheetId="2" r:id="rId1"/>
    <sheet name="Индикаторы" sheetId="3" r:id="rId2"/>
    <sheet name="Перечень мероприятий" sheetId="7" r:id="rId3"/>
    <sheet name="Ресурсное обеспечение" sheetId="6" r:id="rId4"/>
  </sheets>
  <definedNames>
    <definedName name="_xlnm.Print_Titles" localSheetId="1">Индикаторы!$7:$7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5" i="6" l="1"/>
  <c r="E84" i="6"/>
  <c r="E83" i="6"/>
  <c r="E78" i="6"/>
  <c r="E79" i="6"/>
  <c r="E80" i="6"/>
  <c r="E75" i="6"/>
  <c r="E74" i="6"/>
  <c r="E73" i="6"/>
  <c r="E8" i="6"/>
  <c r="O95" i="6" l="1"/>
  <c r="N128" i="6" l="1"/>
  <c r="N113" i="6"/>
  <c r="E82" i="6" l="1"/>
  <c r="E81" i="6"/>
  <c r="Q80" i="6"/>
  <c r="Q79" i="6" s="1"/>
  <c r="P80" i="6"/>
  <c r="O78" i="6"/>
  <c r="N78" i="6"/>
  <c r="M78" i="6"/>
  <c r="L78" i="6"/>
  <c r="K78" i="6"/>
  <c r="J78" i="6"/>
  <c r="I78" i="6"/>
  <c r="H78" i="6"/>
  <c r="G78" i="6"/>
  <c r="F78" i="6"/>
  <c r="P79" i="6" l="1"/>
  <c r="E92" i="6"/>
  <c r="E91" i="6"/>
  <c r="E90" i="6"/>
  <c r="E89" i="6"/>
  <c r="O88" i="6"/>
  <c r="N88" i="6"/>
  <c r="M88" i="6"/>
  <c r="L88" i="6"/>
  <c r="K88" i="6"/>
  <c r="J88" i="6"/>
  <c r="I88" i="6"/>
  <c r="H88" i="6"/>
  <c r="G88" i="6"/>
  <c r="F88" i="6"/>
  <c r="E88" i="6" l="1"/>
  <c r="N123" i="6" l="1"/>
  <c r="F123" i="6"/>
  <c r="E127" i="6"/>
  <c r="P97" i="6"/>
  <c r="Q97" i="6"/>
  <c r="R97" i="6"/>
  <c r="O97" i="6"/>
  <c r="N95" i="6"/>
  <c r="N94" i="6"/>
  <c r="R126" i="6"/>
  <c r="Q126" i="6" s="1"/>
  <c r="P126" i="6" s="1"/>
  <c r="O126" i="6" s="1"/>
  <c r="I126" i="6" s="1"/>
  <c r="R125" i="6"/>
  <c r="Q125" i="6"/>
  <c r="P125" i="6" s="1"/>
  <c r="R124" i="6"/>
  <c r="E122" i="6"/>
  <c r="R121" i="6"/>
  <c r="Q121" i="6" s="1"/>
  <c r="P121" i="6" s="1"/>
  <c r="O121" i="6" s="1"/>
  <c r="N121" i="6" s="1"/>
  <c r="M121" i="6" s="1"/>
  <c r="L121" i="6" s="1"/>
  <c r="K121" i="6" s="1"/>
  <c r="J121" i="6" s="1"/>
  <c r="I121" i="6" s="1"/>
  <c r="H121" i="6" s="1"/>
  <c r="G121" i="6" s="1"/>
  <c r="F121" i="6" s="1"/>
  <c r="E121" i="6" s="1"/>
  <c r="R120" i="6"/>
  <c r="Q120" i="6" s="1"/>
  <c r="P120" i="6" s="1"/>
  <c r="O120" i="6" s="1"/>
  <c r="N120" i="6" s="1"/>
  <c r="M120" i="6" s="1"/>
  <c r="L120" i="6" s="1"/>
  <c r="K120" i="6" s="1"/>
  <c r="J120" i="6" s="1"/>
  <c r="E120" i="6" s="1"/>
  <c r="R119" i="6"/>
  <c r="E117" i="6"/>
  <c r="R116" i="6"/>
  <c r="Q116" i="6" s="1"/>
  <c r="P116" i="6" s="1"/>
  <c r="O116" i="6" s="1"/>
  <c r="N116" i="6" s="1"/>
  <c r="M116" i="6" s="1"/>
  <c r="L116" i="6" s="1"/>
  <c r="K116" i="6" s="1"/>
  <c r="J116" i="6" s="1"/>
  <c r="I116" i="6" s="1"/>
  <c r="R115" i="6"/>
  <c r="Q115" i="6" s="1"/>
  <c r="P115" i="6" s="1"/>
  <c r="R114" i="6"/>
  <c r="Q114" i="6"/>
  <c r="P114" i="6" s="1"/>
  <c r="E112" i="6"/>
  <c r="R111" i="6"/>
  <c r="Q111" i="6" s="1"/>
  <c r="P111" i="6" s="1"/>
  <c r="O111" i="6" s="1"/>
  <c r="N111" i="6" s="1"/>
  <c r="M111" i="6" s="1"/>
  <c r="L111" i="6" s="1"/>
  <c r="K111" i="6" s="1"/>
  <c r="J111" i="6" s="1"/>
  <c r="I111" i="6" s="1"/>
  <c r="R110" i="6"/>
  <c r="Q110" i="6" s="1"/>
  <c r="P110" i="6" s="1"/>
  <c r="O110" i="6" s="1"/>
  <c r="N110" i="6" s="1"/>
  <c r="M110" i="6" s="1"/>
  <c r="L110" i="6" s="1"/>
  <c r="K110" i="6" s="1"/>
  <c r="J110" i="6" s="1"/>
  <c r="E110" i="6" s="1"/>
  <c r="R109" i="6"/>
  <c r="E107" i="6"/>
  <c r="R106" i="6"/>
  <c r="Q106" i="6" s="1"/>
  <c r="P106" i="6" s="1"/>
  <c r="N106" i="6" s="1"/>
  <c r="M106" i="6" s="1"/>
  <c r="L106" i="6" s="1"/>
  <c r="K106" i="6" s="1"/>
  <c r="J106" i="6" s="1"/>
  <c r="I106" i="6" s="1"/>
  <c r="R105" i="6"/>
  <c r="Q105" i="6" s="1"/>
  <c r="P105" i="6" s="1"/>
  <c r="R104" i="6"/>
  <c r="E102" i="6"/>
  <c r="E101" i="6"/>
  <c r="E100" i="6"/>
  <c r="E99" i="6"/>
  <c r="R98" i="6"/>
  <c r="Q98" i="6"/>
  <c r="P98" i="6"/>
  <c r="O98" i="6"/>
  <c r="M98" i="6"/>
  <c r="L98" i="6"/>
  <c r="K98" i="6"/>
  <c r="J98" i="6"/>
  <c r="I98" i="6"/>
  <c r="H98" i="6"/>
  <c r="G98" i="6"/>
  <c r="F98" i="6"/>
  <c r="M93" i="6"/>
  <c r="L93" i="6"/>
  <c r="K93" i="6"/>
  <c r="J93" i="6"/>
  <c r="I93" i="6"/>
  <c r="H93" i="6"/>
  <c r="G93" i="6"/>
  <c r="F93" i="6"/>
  <c r="E87" i="6"/>
  <c r="R86" i="6"/>
  <c r="R85" i="6"/>
  <c r="R75" i="6" s="1"/>
  <c r="Q85" i="6"/>
  <c r="P85" i="6" s="1"/>
  <c r="O85" i="6" s="1"/>
  <c r="N85" i="6" s="1"/>
  <c r="M85" i="6" s="1"/>
  <c r="R84" i="6"/>
  <c r="R77" i="6"/>
  <c r="Q77" i="6"/>
  <c r="P77" i="6"/>
  <c r="O77" i="6"/>
  <c r="N77" i="6"/>
  <c r="M77" i="6"/>
  <c r="L77" i="6"/>
  <c r="K77" i="6"/>
  <c r="J77" i="6"/>
  <c r="I77" i="6"/>
  <c r="H77" i="6"/>
  <c r="G77" i="6"/>
  <c r="F77" i="6"/>
  <c r="I75" i="6"/>
  <c r="H75" i="6"/>
  <c r="G75" i="6"/>
  <c r="F75" i="6"/>
  <c r="I74" i="6"/>
  <c r="G74" i="6"/>
  <c r="F74" i="6"/>
  <c r="E72" i="6"/>
  <c r="E71" i="6"/>
  <c r="E70" i="6"/>
  <c r="E69" i="6"/>
  <c r="R68" i="6"/>
  <c r="Q68" i="6"/>
  <c r="P68" i="6"/>
  <c r="O68" i="6"/>
  <c r="N68" i="6"/>
  <c r="M68" i="6"/>
  <c r="L68" i="6"/>
  <c r="K68" i="6"/>
  <c r="J68" i="6"/>
  <c r="I68" i="6"/>
  <c r="H68" i="6"/>
  <c r="G68" i="6"/>
  <c r="F68" i="6"/>
  <c r="E67" i="6"/>
  <c r="E66" i="6"/>
  <c r="E65" i="6"/>
  <c r="E64" i="6"/>
  <c r="R63" i="6"/>
  <c r="Q63" i="6"/>
  <c r="P63" i="6"/>
  <c r="O63" i="6"/>
  <c r="N63" i="6"/>
  <c r="M63" i="6"/>
  <c r="L63" i="6"/>
  <c r="K63" i="6"/>
  <c r="J63" i="6"/>
  <c r="I63" i="6"/>
  <c r="H63" i="6"/>
  <c r="G63" i="6"/>
  <c r="F63" i="6"/>
  <c r="E62" i="6"/>
  <c r="E61" i="6"/>
  <c r="E60" i="6"/>
  <c r="E59" i="6"/>
  <c r="R58" i="6"/>
  <c r="Q58" i="6"/>
  <c r="P58" i="6"/>
  <c r="O58" i="6"/>
  <c r="N58" i="6"/>
  <c r="M58" i="6"/>
  <c r="L58" i="6"/>
  <c r="K58" i="6"/>
  <c r="J58" i="6"/>
  <c r="I58" i="6"/>
  <c r="H58" i="6"/>
  <c r="G58" i="6"/>
  <c r="F58" i="6"/>
  <c r="E57" i="6"/>
  <c r="E56" i="6"/>
  <c r="E55" i="6"/>
  <c r="E54" i="6"/>
  <c r="R53" i="6"/>
  <c r="Q53" i="6"/>
  <c r="P53" i="6"/>
  <c r="O53" i="6"/>
  <c r="N53" i="6"/>
  <c r="M53" i="6"/>
  <c r="L53" i="6"/>
  <c r="K53" i="6"/>
  <c r="J53" i="6"/>
  <c r="I53" i="6"/>
  <c r="H53" i="6"/>
  <c r="G53" i="6"/>
  <c r="F53" i="6"/>
  <c r="E52" i="6"/>
  <c r="E51" i="6"/>
  <c r="E50" i="6"/>
  <c r="E49" i="6"/>
  <c r="R48" i="6"/>
  <c r="Q48" i="6"/>
  <c r="P48" i="6"/>
  <c r="O48" i="6"/>
  <c r="N48" i="6"/>
  <c r="M48" i="6"/>
  <c r="L48" i="6"/>
  <c r="K48" i="6"/>
  <c r="J48" i="6"/>
  <c r="I48" i="6"/>
  <c r="H48" i="6"/>
  <c r="G48" i="6"/>
  <c r="F48" i="6"/>
  <c r="E47" i="6"/>
  <c r="E46" i="6"/>
  <c r="E45" i="6"/>
  <c r="E44" i="6"/>
  <c r="R43" i="6"/>
  <c r="Q43" i="6"/>
  <c r="P43" i="6"/>
  <c r="O43" i="6"/>
  <c r="N43" i="6"/>
  <c r="M43" i="6"/>
  <c r="L43" i="6"/>
  <c r="K43" i="6"/>
  <c r="J43" i="6"/>
  <c r="I43" i="6"/>
  <c r="H43" i="6"/>
  <c r="G43" i="6"/>
  <c r="F43" i="6"/>
  <c r="E42" i="6"/>
  <c r="E41" i="6"/>
  <c r="E40" i="6"/>
  <c r="E39" i="6"/>
  <c r="R38" i="6"/>
  <c r="Q38" i="6"/>
  <c r="P38" i="6"/>
  <c r="O38" i="6"/>
  <c r="N38" i="6"/>
  <c r="M38" i="6"/>
  <c r="L38" i="6"/>
  <c r="K38" i="6"/>
  <c r="J38" i="6"/>
  <c r="I38" i="6"/>
  <c r="H38" i="6"/>
  <c r="G38" i="6"/>
  <c r="F38" i="6"/>
  <c r="E37" i="6"/>
  <c r="E36" i="6"/>
  <c r="E35" i="6"/>
  <c r="E34" i="6"/>
  <c r="R33" i="6"/>
  <c r="Q33" i="6"/>
  <c r="P33" i="6"/>
  <c r="O33" i="6"/>
  <c r="N33" i="6"/>
  <c r="M33" i="6"/>
  <c r="L33" i="6"/>
  <c r="K33" i="6"/>
  <c r="J33" i="6"/>
  <c r="I33" i="6"/>
  <c r="H33" i="6"/>
  <c r="G33" i="6"/>
  <c r="F33" i="6"/>
  <c r="E32" i="6"/>
  <c r="E31" i="6"/>
  <c r="E30" i="6"/>
  <c r="E29" i="6"/>
  <c r="R28" i="6"/>
  <c r="Q28" i="6"/>
  <c r="P28" i="6"/>
  <c r="O28" i="6"/>
  <c r="N28" i="6"/>
  <c r="M28" i="6"/>
  <c r="L28" i="6"/>
  <c r="K28" i="6"/>
  <c r="J28" i="6"/>
  <c r="I28" i="6"/>
  <c r="H28" i="6"/>
  <c r="G28" i="6"/>
  <c r="F28" i="6"/>
  <c r="E27" i="6"/>
  <c r="E26" i="6"/>
  <c r="E25" i="6"/>
  <c r="E24" i="6"/>
  <c r="R23" i="6"/>
  <c r="Q23" i="6"/>
  <c r="P23" i="6"/>
  <c r="O23" i="6"/>
  <c r="N23" i="6"/>
  <c r="M23" i="6"/>
  <c r="L23" i="6"/>
  <c r="K23" i="6"/>
  <c r="J23" i="6"/>
  <c r="I23" i="6"/>
  <c r="H23" i="6"/>
  <c r="G23" i="6"/>
  <c r="F23" i="6"/>
  <c r="E22" i="6"/>
  <c r="E21" i="6"/>
  <c r="E20" i="6"/>
  <c r="E19" i="6"/>
  <c r="R18" i="6"/>
  <c r="Q18" i="6"/>
  <c r="P18" i="6"/>
  <c r="O18" i="6"/>
  <c r="N18" i="6"/>
  <c r="M18" i="6"/>
  <c r="L18" i="6"/>
  <c r="K18" i="6"/>
  <c r="J18" i="6"/>
  <c r="I18" i="6"/>
  <c r="H18" i="6"/>
  <c r="G18" i="6"/>
  <c r="F18" i="6"/>
  <c r="H17" i="6"/>
  <c r="H12" i="6" s="1"/>
  <c r="G17" i="6"/>
  <c r="G12" i="6" s="1"/>
  <c r="F17" i="6"/>
  <c r="F12" i="6" s="1"/>
  <c r="H16" i="6"/>
  <c r="H11" i="6" s="1"/>
  <c r="G16" i="6"/>
  <c r="G11" i="6" s="1"/>
  <c r="F16" i="6"/>
  <c r="F11" i="6" s="1"/>
  <c r="H15" i="6"/>
  <c r="H10" i="6" s="1"/>
  <c r="G15" i="6"/>
  <c r="F15" i="6"/>
  <c r="F10" i="6" s="1"/>
  <c r="H14" i="6"/>
  <c r="H9" i="6" s="1"/>
  <c r="G14" i="6"/>
  <c r="G9" i="6" s="1"/>
  <c r="F14" i="6"/>
  <c r="F9" i="6" s="1"/>
  <c r="R13" i="6"/>
  <c r="Q13" i="6"/>
  <c r="P13" i="6"/>
  <c r="O13" i="6"/>
  <c r="N13" i="6"/>
  <c r="M13" i="6"/>
  <c r="L13" i="6"/>
  <c r="K13" i="6"/>
  <c r="J13" i="6"/>
  <c r="I13" i="6"/>
  <c r="R12" i="6"/>
  <c r="Q12" i="6"/>
  <c r="P12" i="6"/>
  <c r="O12" i="6"/>
  <c r="N12" i="6"/>
  <c r="M12" i="6"/>
  <c r="L12" i="6"/>
  <c r="K12" i="6"/>
  <c r="J12" i="6"/>
  <c r="I12" i="6"/>
  <c r="R11" i="6"/>
  <c r="Q11" i="6"/>
  <c r="P11" i="6"/>
  <c r="O11" i="6"/>
  <c r="N11" i="6"/>
  <c r="M11" i="6"/>
  <c r="L11" i="6"/>
  <c r="K11" i="6"/>
  <c r="J11" i="6"/>
  <c r="I11" i="6"/>
  <c r="R10" i="6"/>
  <c r="Q10" i="6"/>
  <c r="P10" i="6"/>
  <c r="O10" i="6"/>
  <c r="N10" i="6"/>
  <c r="M10" i="6"/>
  <c r="L10" i="6"/>
  <c r="K10" i="6"/>
  <c r="J10" i="6"/>
  <c r="I10" i="6"/>
  <c r="R9" i="6"/>
  <c r="Q9" i="6"/>
  <c r="P9" i="6"/>
  <c r="O9" i="6"/>
  <c r="N9" i="6"/>
  <c r="M9" i="6"/>
  <c r="L9" i="6"/>
  <c r="K9" i="6"/>
  <c r="J9" i="6"/>
  <c r="I9" i="6"/>
  <c r="E105" i="6" l="1"/>
  <c r="E115" i="6"/>
  <c r="I129" i="6"/>
  <c r="C45" i="2" s="1"/>
  <c r="E97" i="6"/>
  <c r="I132" i="6"/>
  <c r="E17" i="6"/>
  <c r="I8" i="6"/>
  <c r="K8" i="6"/>
  <c r="L85" i="6"/>
  <c r="K85" i="6" s="1"/>
  <c r="N132" i="6"/>
  <c r="R94" i="6"/>
  <c r="E53" i="6"/>
  <c r="I130" i="6"/>
  <c r="C31" i="2" s="1"/>
  <c r="O132" i="6"/>
  <c r="R95" i="6"/>
  <c r="R130" i="6" s="1"/>
  <c r="C40" i="2" s="1"/>
  <c r="G129" i="6"/>
  <c r="C43" i="2" s="1"/>
  <c r="P132" i="6"/>
  <c r="J132" i="6"/>
  <c r="O75" i="6"/>
  <c r="Q132" i="6"/>
  <c r="R113" i="6"/>
  <c r="Q95" i="6"/>
  <c r="Q8" i="6"/>
  <c r="G13" i="6"/>
  <c r="E16" i="6"/>
  <c r="R132" i="6"/>
  <c r="Q96" i="6"/>
  <c r="E11" i="6"/>
  <c r="R8" i="6"/>
  <c r="F8" i="6"/>
  <c r="E12" i="6"/>
  <c r="E14" i="6"/>
  <c r="E38" i="6"/>
  <c r="K132" i="6"/>
  <c r="R96" i="6"/>
  <c r="E43" i="6"/>
  <c r="P95" i="6"/>
  <c r="E68" i="6"/>
  <c r="N8" i="6"/>
  <c r="E33" i="6"/>
  <c r="O8" i="6"/>
  <c r="H13" i="6"/>
  <c r="F13" i="6"/>
  <c r="E63" i="6"/>
  <c r="F130" i="6"/>
  <c r="C28" i="2" s="1"/>
  <c r="L132" i="6"/>
  <c r="E18" i="6"/>
  <c r="E9" i="6"/>
  <c r="E15" i="6"/>
  <c r="M8" i="6"/>
  <c r="E58" i="6"/>
  <c r="O96" i="6"/>
  <c r="E23" i="6"/>
  <c r="E48" i="6"/>
  <c r="E28" i="6"/>
  <c r="P96" i="6"/>
  <c r="E125" i="6"/>
  <c r="R74" i="6"/>
  <c r="H106" i="6"/>
  <c r="G106" i="6" s="1"/>
  <c r="F106" i="6" s="1"/>
  <c r="E106" i="6" s="1"/>
  <c r="I103" i="6"/>
  <c r="H111" i="6"/>
  <c r="G111" i="6" s="1"/>
  <c r="F111" i="6" s="1"/>
  <c r="E111" i="6" s="1"/>
  <c r="I108" i="6"/>
  <c r="E126" i="6"/>
  <c r="I123" i="6"/>
  <c r="H8" i="6"/>
  <c r="H130" i="6"/>
  <c r="C30" i="2" s="1"/>
  <c r="H116" i="6"/>
  <c r="G116" i="6" s="1"/>
  <c r="F116" i="6" s="1"/>
  <c r="E116" i="6" s="1"/>
  <c r="I113" i="6"/>
  <c r="Q113" i="6"/>
  <c r="L8" i="6"/>
  <c r="E77" i="6"/>
  <c r="N75" i="6"/>
  <c r="N130" i="6" s="1"/>
  <c r="C36" i="2" s="1"/>
  <c r="G10" i="6"/>
  <c r="E10" i="6" s="1"/>
  <c r="J8" i="6"/>
  <c r="P8" i="6"/>
  <c r="G132" i="6"/>
  <c r="M132" i="6"/>
  <c r="H132" i="6"/>
  <c r="I118" i="6"/>
  <c r="P113" i="6"/>
  <c r="Q124" i="6"/>
  <c r="R123" i="6"/>
  <c r="Q86" i="6"/>
  <c r="R76" i="6"/>
  <c r="R131" i="6" s="1"/>
  <c r="N98" i="6"/>
  <c r="E98" i="6" s="1"/>
  <c r="Q119" i="6"/>
  <c r="R118" i="6"/>
  <c r="Q109" i="6"/>
  <c r="R108" i="6"/>
  <c r="F129" i="6"/>
  <c r="P75" i="6"/>
  <c r="F132" i="6"/>
  <c r="Q84" i="6"/>
  <c r="R83" i="6"/>
  <c r="Q104" i="6"/>
  <c r="R103" i="6"/>
  <c r="M75" i="6" l="1"/>
  <c r="M130" i="6" s="1"/>
  <c r="C35" i="2" s="1"/>
  <c r="R129" i="6"/>
  <c r="R128" i="6" s="1"/>
  <c r="C25" i="2" s="1"/>
  <c r="E13" i="6"/>
  <c r="E132" i="6"/>
  <c r="P130" i="6"/>
  <c r="C38" i="2" s="1"/>
  <c r="R93" i="6"/>
  <c r="E96" i="6"/>
  <c r="O130" i="6"/>
  <c r="C37" i="2" s="1"/>
  <c r="C42" i="2"/>
  <c r="Q94" i="6"/>
  <c r="Q93" i="6" s="1"/>
  <c r="R73" i="6"/>
  <c r="P84" i="6"/>
  <c r="Q83" i="6"/>
  <c r="P109" i="6"/>
  <c r="Q108" i="6"/>
  <c r="Q76" i="6"/>
  <c r="Q131" i="6" s="1"/>
  <c r="P86" i="6"/>
  <c r="J85" i="6"/>
  <c r="P119" i="6"/>
  <c r="Q118" i="6"/>
  <c r="G8" i="6"/>
  <c r="G130" i="6"/>
  <c r="N93" i="6"/>
  <c r="E95" i="6"/>
  <c r="P104" i="6"/>
  <c r="Q103" i="6"/>
  <c r="Q123" i="6"/>
  <c r="P124" i="6"/>
  <c r="O113" i="6"/>
  <c r="L75" i="6" l="1"/>
  <c r="L130" i="6" s="1"/>
  <c r="C34" i="2" s="1"/>
  <c r="C54" i="2"/>
  <c r="P94" i="6"/>
  <c r="P93" i="6" s="1"/>
  <c r="C29" i="2"/>
  <c r="P76" i="6"/>
  <c r="P131" i="6" s="1"/>
  <c r="O86" i="6"/>
  <c r="P123" i="6"/>
  <c r="P83" i="6"/>
  <c r="P74" i="6"/>
  <c r="O84" i="6"/>
  <c r="P103" i="6"/>
  <c r="O119" i="6"/>
  <c r="P118" i="6"/>
  <c r="O109" i="6"/>
  <c r="P108" i="6"/>
  <c r="K75" i="6" l="1"/>
  <c r="K130" i="6" s="1"/>
  <c r="C33" i="2" s="1"/>
  <c r="O94" i="6"/>
  <c r="O93" i="6" s="1"/>
  <c r="E93" i="6" s="1"/>
  <c r="P73" i="6"/>
  <c r="P129" i="6"/>
  <c r="M113" i="6"/>
  <c r="O74" i="6"/>
  <c r="N84" i="6"/>
  <c r="O83" i="6"/>
  <c r="O108" i="6"/>
  <c r="N109" i="6"/>
  <c r="O118" i="6"/>
  <c r="N119" i="6"/>
  <c r="O76" i="6"/>
  <c r="O131" i="6" s="1"/>
  <c r="N86" i="6"/>
  <c r="O103" i="6"/>
  <c r="O123" i="6"/>
  <c r="E94" i="6" l="1"/>
  <c r="C52" i="2"/>
  <c r="P128" i="6"/>
  <c r="C23" i="2" s="1"/>
  <c r="M86" i="6"/>
  <c r="N76" i="6"/>
  <c r="N131" i="6" s="1"/>
  <c r="M109" i="6"/>
  <c r="N108" i="6"/>
  <c r="L113" i="6"/>
  <c r="N74" i="6"/>
  <c r="M84" i="6"/>
  <c r="N83" i="6"/>
  <c r="N118" i="6"/>
  <c r="M119" i="6"/>
  <c r="O73" i="6"/>
  <c r="O129" i="6"/>
  <c r="N103" i="6"/>
  <c r="J75" i="6" l="1"/>
  <c r="C51" i="2"/>
  <c r="O128" i="6"/>
  <c r="C22" i="2" s="1"/>
  <c r="L109" i="6"/>
  <c r="M108" i="6"/>
  <c r="M123" i="6"/>
  <c r="J113" i="6"/>
  <c r="K113" i="6"/>
  <c r="N129" i="6"/>
  <c r="N73" i="6"/>
  <c r="L119" i="6"/>
  <c r="M118" i="6"/>
  <c r="L86" i="6"/>
  <c r="M76" i="6"/>
  <c r="M131" i="6" s="1"/>
  <c r="M74" i="6"/>
  <c r="L84" i="6"/>
  <c r="M83" i="6"/>
  <c r="J130" i="6" l="1"/>
  <c r="C32" i="2" s="1"/>
  <c r="C50" i="2"/>
  <c r="C21" i="2"/>
  <c r="K119" i="6"/>
  <c r="L118" i="6"/>
  <c r="L103" i="6"/>
  <c r="K109" i="6"/>
  <c r="L108" i="6"/>
  <c r="M129" i="6"/>
  <c r="M73" i="6"/>
  <c r="K86" i="6"/>
  <c r="L76" i="6"/>
  <c r="L131" i="6" s="1"/>
  <c r="K84" i="6"/>
  <c r="L83" i="6"/>
  <c r="L74" i="6"/>
  <c r="L123" i="6"/>
  <c r="M128" i="6" l="1"/>
  <c r="C20" i="2" s="1"/>
  <c r="C49" i="2"/>
  <c r="J109" i="6"/>
  <c r="K108" i="6"/>
  <c r="L129" i="6"/>
  <c r="L73" i="6"/>
  <c r="K76" i="6"/>
  <c r="K131" i="6" s="1"/>
  <c r="J86" i="6"/>
  <c r="K123" i="6"/>
  <c r="K103" i="6"/>
  <c r="K83" i="6"/>
  <c r="K74" i="6"/>
  <c r="J84" i="6"/>
  <c r="H113" i="6"/>
  <c r="K118" i="6"/>
  <c r="J119" i="6"/>
  <c r="L128" i="6" l="1"/>
  <c r="C19" i="2" s="1"/>
  <c r="C48" i="2"/>
  <c r="H119" i="6"/>
  <c r="J118" i="6"/>
  <c r="J103" i="6"/>
  <c r="J76" i="6"/>
  <c r="J131" i="6" s="1"/>
  <c r="I86" i="6"/>
  <c r="G113" i="6"/>
  <c r="K73" i="6"/>
  <c r="K129" i="6"/>
  <c r="J83" i="6"/>
  <c r="J74" i="6"/>
  <c r="H84" i="6"/>
  <c r="J123" i="6"/>
  <c r="H109" i="6"/>
  <c r="J108" i="6"/>
  <c r="K128" i="6" l="1"/>
  <c r="C18" i="2" s="1"/>
  <c r="C47" i="2"/>
  <c r="J73" i="6"/>
  <c r="J129" i="6"/>
  <c r="H108" i="6"/>
  <c r="G109" i="6"/>
  <c r="H103" i="6"/>
  <c r="I83" i="6"/>
  <c r="I76" i="6"/>
  <c r="H86" i="6"/>
  <c r="H83" i="6" s="1"/>
  <c r="H123" i="6"/>
  <c r="H74" i="6"/>
  <c r="F113" i="6"/>
  <c r="E113" i="6" s="1"/>
  <c r="E114" i="6"/>
  <c r="G119" i="6"/>
  <c r="H118" i="6"/>
  <c r="C46" i="2" l="1"/>
  <c r="J128" i="6"/>
  <c r="C17" i="2" s="1"/>
  <c r="G118" i="6"/>
  <c r="F119" i="6"/>
  <c r="F109" i="6"/>
  <c r="G108" i="6"/>
  <c r="I131" i="6"/>
  <c r="I128" i="6" s="1"/>
  <c r="C16" i="2" s="1"/>
  <c r="I73" i="6"/>
  <c r="H129" i="6"/>
  <c r="G103" i="6"/>
  <c r="G86" i="6"/>
  <c r="H76" i="6"/>
  <c r="H131" i="6" s="1"/>
  <c r="H73" i="6" l="1"/>
  <c r="C44" i="2"/>
  <c r="H128" i="6"/>
  <c r="C15" i="2" s="1"/>
  <c r="F103" i="6"/>
  <c r="E103" i="6" s="1"/>
  <c r="E104" i="6"/>
  <c r="G83" i="6"/>
  <c r="G76" i="6"/>
  <c r="F86" i="6"/>
  <c r="F118" i="6"/>
  <c r="E118" i="6" s="1"/>
  <c r="E119" i="6"/>
  <c r="F108" i="6"/>
  <c r="E108" i="6" s="1"/>
  <c r="E109" i="6"/>
  <c r="E123" i="6"/>
  <c r="E124" i="6"/>
  <c r="G131" i="6" l="1"/>
  <c r="G128" i="6" s="1"/>
  <c r="C14" i="2" s="1"/>
  <c r="G73" i="6"/>
  <c r="E86" i="6"/>
  <c r="F83" i="6"/>
  <c r="F76" i="6"/>
  <c r="F131" i="6" l="1"/>
  <c r="F128" i="6" s="1"/>
  <c r="C13" i="2" s="1"/>
  <c r="E76" i="6"/>
  <c r="F73" i="6"/>
  <c r="E131" i="6" l="1"/>
  <c r="P20" i="3" l="1"/>
  <c r="Q20" i="3" s="1"/>
  <c r="L18" i="3" l="1"/>
  <c r="M18" i="3" s="1"/>
  <c r="N18" i="3" s="1"/>
  <c r="O18" i="3" s="1"/>
  <c r="P18" i="3" s="1"/>
  <c r="Q18" i="3" s="1"/>
  <c r="I18" i="3"/>
  <c r="J18" i="3" s="1"/>
  <c r="L14" i="3"/>
  <c r="K14" i="3"/>
  <c r="J14" i="3"/>
  <c r="I14" i="3"/>
  <c r="H12" i="3"/>
  <c r="G12" i="3"/>
  <c r="F12" i="3"/>
  <c r="E12" i="3"/>
  <c r="D12" i="3"/>
  <c r="Q74" i="6" l="1"/>
  <c r="Q129" i="6" s="1"/>
  <c r="Q75" i="6"/>
  <c r="Q130" i="6" s="1"/>
  <c r="E130" i="6" l="1"/>
  <c r="C39" i="2"/>
  <c r="D27" i="2" s="1"/>
  <c r="C53" i="2"/>
  <c r="D41" i="2" s="1"/>
  <c r="Q128" i="6"/>
  <c r="C24" i="2" s="1"/>
  <c r="D12" i="2" s="1"/>
  <c r="Q73" i="6"/>
  <c r="E129" i="6"/>
  <c r="E128" i="6" l="1"/>
</calcChain>
</file>

<file path=xl/sharedStrings.xml><?xml version="1.0" encoding="utf-8"?>
<sst xmlns="http://schemas.openxmlformats.org/spreadsheetml/2006/main" count="564" uniqueCount="172">
  <si>
    <t>Основание для разработки программы</t>
  </si>
  <si>
    <t>Разработчик программы</t>
  </si>
  <si>
    <t>Заказчик  программы</t>
  </si>
  <si>
    <t>Отдел строительства и архитектуры</t>
  </si>
  <si>
    <t>Ответственный исполнитель программы</t>
  </si>
  <si>
    <t>Соисполнители программы</t>
  </si>
  <si>
    <t>Подпрограммы программы, ведомственные целевые программы  (при наличии)</t>
  </si>
  <si>
    <t>Цель программы</t>
  </si>
  <si>
    <t>Задачи  программы</t>
  </si>
  <si>
    <t>Объемы и источники финансирования программы</t>
  </si>
  <si>
    <t>2015 год -</t>
  </si>
  <si>
    <t>2016 год -</t>
  </si>
  <si>
    <t>2017 год -</t>
  </si>
  <si>
    <t>2018 год -</t>
  </si>
  <si>
    <t>2019 год -</t>
  </si>
  <si>
    <t>2020 год -</t>
  </si>
  <si>
    <t>2021 год -</t>
  </si>
  <si>
    <t>2022 год -</t>
  </si>
  <si>
    <t>2023 год -</t>
  </si>
  <si>
    <t>2024 год -</t>
  </si>
  <si>
    <t>2025 год -</t>
  </si>
  <si>
    <t>тыс. руб.</t>
  </si>
  <si>
    <t>Общий объем средств, направляемых на реализацию мероприятий, тыс. руб.</t>
  </si>
  <si>
    <t>Из них по источникам:</t>
  </si>
  <si>
    <t xml:space="preserve"> средства областного бюджета Сахалинской области, тыс. руб.</t>
  </si>
  <si>
    <t xml:space="preserve"> средства местного бюджета, тыс. руб.</t>
  </si>
  <si>
    <t>Сроки и этапы реализации программы</t>
  </si>
  <si>
    <t xml:space="preserve">Ожидаемые результаты реализации 
программы </t>
  </si>
  <si>
    <t>№ п/п</t>
  </si>
  <si>
    <t>Наименование индикатора (показателя)</t>
  </si>
  <si>
    <t>Ед.изм.</t>
  </si>
  <si>
    <t>2015 год</t>
  </si>
  <si>
    <t>2016 год</t>
  </si>
  <si>
    <t>2017 год</t>
  </si>
  <si>
    <t>2018 год</t>
  </si>
  <si>
    <t>2019 год</t>
  </si>
  <si>
    <t>2020 год</t>
  </si>
  <si>
    <t>2021 год</t>
  </si>
  <si>
    <t>2022 год</t>
  </si>
  <si>
    <t>2023 год</t>
  </si>
  <si>
    <t>2024 год</t>
  </si>
  <si>
    <t>2025 год</t>
  </si>
  <si>
    <t>тыс. куб. м</t>
  </si>
  <si>
    <t>тыс. км</t>
  </si>
  <si>
    <t>шт.</t>
  </si>
  <si>
    <t>ед.</t>
  </si>
  <si>
    <t>Целевые показатели (индикаторы) программы</t>
  </si>
  <si>
    <t>сельские</t>
  </si>
  <si>
    <t>СВЕДЕНИЯ ОБ ИНДИКАТОРАХ (ПОКАЗАТЕЛЯХ) МУНИЦИПАЛЬНОЙ ПРОГРАММЫ И ИХ ЗНАЧЕНИЯХ</t>
  </si>
  <si>
    <t>Наименование мероприятий</t>
  </si>
  <si>
    <t>Мероприятие 1. Развитие систем газификации</t>
  </si>
  <si>
    <t>Мероприяти 2. Оказание мер поддержки потребителям при газификации жилого фонда</t>
  </si>
  <si>
    <t>Реконстркуция систем распределения и использования газа пгт. Ноглики (в том числе ПСД)</t>
  </si>
  <si>
    <t>Реконстркуция систем распределения и использования газа с. Вал (в том числе ПСД)</t>
  </si>
  <si>
    <t>Проектирование и строительство внутрипоселковых распределительных и подводящих газопроводов с. Горячие Ключи</t>
  </si>
  <si>
    <t>Оказание мер поддержки потребителям при газификации жилого фонда</t>
  </si>
  <si>
    <t>Подготовка жилья к приемке газа</t>
  </si>
  <si>
    <t>РЕСУРСНОЕ ОБЕСПЕЧЕНИЕ РЕАЛИЗАЦИИ МУНИЦИПАЛЬНОЙ ПРОГРАММЫ</t>
  </si>
  <si>
    <t>Главный распорядитель финансовых стердств/Ответственный исполнитель</t>
  </si>
  <si>
    <t>Объемы финансирования (тыс.руб.)</t>
  </si>
  <si>
    <t>Источник финасирования</t>
  </si>
  <si>
    <t>Всего</t>
  </si>
  <si>
    <t>ИТОГО, в т.ч.</t>
  </si>
  <si>
    <t>МБ</t>
  </si>
  <si>
    <t>ФБ</t>
  </si>
  <si>
    <t>ОБ</t>
  </si>
  <si>
    <t>ВНИ</t>
  </si>
  <si>
    <t>Всего по программе</t>
  </si>
  <si>
    <t>Подпрограммы отсутствуют</t>
  </si>
  <si>
    <t>км</t>
  </si>
  <si>
    <t>1.1.</t>
  </si>
  <si>
    <t>1.2.</t>
  </si>
  <si>
    <t>1.3.</t>
  </si>
  <si>
    <t>1.4.</t>
  </si>
  <si>
    <t>1.5.</t>
  </si>
  <si>
    <t>1.6.</t>
  </si>
  <si>
    <t>1.7.</t>
  </si>
  <si>
    <t>2.1.</t>
  </si>
  <si>
    <t>Мероприятие 2. Оказание мер поддержки потребителям при газификации жилого фонда</t>
  </si>
  <si>
    <t>х</t>
  </si>
  <si>
    <t>Протяженность внутригородских и сельских газовых сетей, в том числе (с наростающим итогом на конец года)</t>
  </si>
  <si>
    <t>2014 год (базовый)</t>
  </si>
  <si>
    <t>Реконстркуция систем распределения и использования газа (в том числе ПСД),  пгт. Ноглики (8 очередь)</t>
  </si>
  <si>
    <t>Реконстркуция систем распределения и использования газа (в том числе ПСД),  пгт. Ноглики (9 очередь)</t>
  </si>
  <si>
    <t>Объем потребления газа, всего (за год)</t>
  </si>
  <si>
    <t>Количество газовых котельных и промышленных установок (с нарастающим итогом на конец года)</t>
  </si>
  <si>
    <t>Потребление газа в газовых котельных и промышленных установках (за год)</t>
  </si>
  <si>
    <t>Рабочие места в газоснабжении и газификации (с нарастающим итогом на конец года)</t>
  </si>
  <si>
    <t>Газификация дизельных электростанций (с нарастающим итогом на конец года)</t>
  </si>
  <si>
    <t>Газификация домовладений (с нарастающим итогом на конец года)</t>
  </si>
  <si>
    <t>3.1.</t>
  </si>
  <si>
    <t xml:space="preserve">
</t>
  </si>
  <si>
    <t>»</t>
  </si>
  <si>
    <t>«ПАСПОРТ МУНИЦИПАЛЬНОЙ ПРОГРАММЫ</t>
  </si>
  <si>
    <t>2026 год</t>
  </si>
  <si>
    <t>2027 год</t>
  </si>
  <si>
    <t>Создание объектов газозаправочной инфраструктуры и приобретение (переоборудование) транспорта и техники, использующих природный газ в качестве моторного топлива</t>
  </si>
  <si>
    <t>2026 год -</t>
  </si>
  <si>
    <t>2027 год -</t>
  </si>
  <si>
    <t>Реализация программы будет осуществляться в один этап с 2015-2027 годы</t>
  </si>
  <si>
    <t>Мероприятие 3. Создание объектов газозаправочной инфраструктуры и приобретение (переоборудование) транспорта и техники, использующих природный газ в качестве моторного топлива</t>
  </si>
  <si>
    <t>3.2.</t>
  </si>
  <si>
    <t>Количество переоборудованного автотранспорта на газомоторное топливо, ед. (с нарастающим итогом на конец 2027 года)</t>
  </si>
  <si>
    <t>3.3.</t>
  </si>
  <si>
    <t>Поддержка населения при переоборудовании автотранспорта на газомоторное топливо</t>
  </si>
  <si>
    <t>Подготовка площадок под размещение передвижных автомобильных заправщиков (ПАГЗ)</t>
  </si>
  <si>
    <t>Переоборудование автотранспорта муниципальных учреждений и предприятий на газомоторное топливо</t>
  </si>
  <si>
    <t>3.4.</t>
  </si>
  <si>
    <t>Приобретение (переоборудование) транспорта и техники, использующих газ в качестве моторного топлива</t>
  </si>
  <si>
    <t>Приобретение ПАГЗ и полуприцепов цистерн СПГ для обеспечения топливом объектов жилищно-коммунального хозяйства и автотранспорта</t>
  </si>
  <si>
    <t xml:space="preserve">
</t>
  </si>
  <si>
    <t>ПЕРЕЧЕНЬ МЕРОПРИЯТИЙ МУНИЦИПАЛЬНОЙ ПРОГРАММЫ</t>
  </si>
  <si>
    <t>Ответственный исполнитель</t>
  </si>
  <si>
    <t>Срок реализации</t>
  </si>
  <si>
    <t>Конечный результат от реализации мероприятия</t>
  </si>
  <si>
    <t>начала реализации</t>
  </si>
  <si>
    <t>окончания реализации</t>
  </si>
  <si>
    <t>Замена изношенных металлических газопроводов на новые из ПВХ</t>
  </si>
  <si>
    <t>Газификация села</t>
  </si>
  <si>
    <t>Газификация котельной и строительство распределительных газопроводов, газоснабжение источников теплоэлектрогенерации с. Ныш</t>
  </si>
  <si>
    <t>1.8.</t>
  </si>
  <si>
    <t>Отдел жилищно-коммунального и дорожного  хозяйства</t>
  </si>
  <si>
    <t>Проведение работ по техническому обслуживанию и аварийно-диспетчерскому обеспечению для бесперебойной и безаварийной работы сети газораспределения среднего давления общей протяженностью 14,9 км и сооружений на ней, включая ГРП-1 и ГРП-4</t>
  </si>
  <si>
    <t>1.9.</t>
  </si>
  <si>
    <t>2.</t>
  </si>
  <si>
    <t>Увеличение доли газифицированного жилого фонда</t>
  </si>
  <si>
    <t>3.</t>
  </si>
  <si>
    <t>Увеличение доли автотранспорта на гозомоторном топливе</t>
  </si>
  <si>
    <t>Создание объектов газозаправочной инфраструктуры</t>
  </si>
  <si>
    <t>Приобретение транспорта и техники</t>
  </si>
  <si>
    <t>Количество приобретенных ПАГЗ и полуприцепов цистерн (контейнеров-цистерн) СПГ для обеспечения топливом объектов жилищно-коммунального хозяйства и автотранспорта, ед. (с нарастающим итогом на конец 2027 года)</t>
  </si>
  <si>
    <t>Количество подготовленных площадок под размещение передвижных автомобильных газовых заправщиков (ПАГЗ), ед. (с нарастающим итогом на конец 2027 года)</t>
  </si>
  <si>
    <t>3.5.</t>
  </si>
  <si>
    <t>Количество переоборудованного автотранспорта муниципальных учреждений на газомоторное топливо, ед. (с нарастающим итогом на конец 2027 года)</t>
  </si>
  <si>
    <t>1. Объем потребления газа
2. Количество газовых котельных и промышленных установок
3. Потребление газа в газовых котельных и промышленных установках
4. Протяженность внутригородских и сельских газовых сетей, в том числе городские и сельские сети
5. Рабочие места в газоснабжении и газификации
6. Газификация дизельных электростанций
7. Газификация домовладений
8. Количество переоборудованного автотранспорта на газомоторное топливо, ед. (с нарастающим итогом на конец 2027 года)
9. Количество переоборудованного автотранспорта муниципальных учреждений на газомоторное топливо, ед. (с нарастающим итогом на конец 2027 года)
10. Количество подготовленных площадок под размещение передвижных автомобильных газовых заправщиков (ПАГЗ), ед. (с нарастающим итогом на конец 2027 года)
11. Количество приобретенных ПАГЗ и полуприцепов цистерн (контейнеров-цистерн) СПГ для обеспечения топливом объектов жилищно-коммунального хозяйства и автотранспорта, ед. (с нарастающим итогом на конец 2027 года)
12. Приобретение (переоборудование) транспорта и техники, использующих газ в качестве моторного топлива</t>
  </si>
  <si>
    <t>1.4.1.</t>
  </si>
  <si>
    <t>1.4.2.</t>
  </si>
  <si>
    <t>Администрация муниципального образования Ногликский муниципальный округ Сахалинской области</t>
  </si>
  <si>
    <t>Отдел жилищно-коммунального и дорожного  хозяйства департамента экономического развития, строительства, жилищно-коммунального и дорож-ного хозяйства администрации муниципального образования Ногликский муниципальный округ Сахалинской области (далее - Отдел жилищно-коммунального и дорожного  хозяйства)</t>
  </si>
  <si>
    <t>Повышение уровня газификации муниципального образования Ногликский муниципальный округ Сахалинской области, газификация автотранспорта</t>
  </si>
  <si>
    <t>Отдел жилищно-коммунального и дорожного хозяйства</t>
  </si>
  <si>
    <t>Строительство внутрипоселковых распределительных и подводящих газопроводов в с. Ныш муниципального образования Ногликский муниципальный округ Сахалинской области (испытания газораспределительной сети, пусконаладочные работы, аварийное обслуживание сети)</t>
  </si>
  <si>
    <t>Газификация котельных и строительство распределительных газопроводов в муниципальных образованиях  (в том числе ПСД). Газоснабжение источников теплоэлектрогенерации с. Ныш муниципального образования Ногликский муниципальный округ Сахалинской области, включая обучение обслуживающего персонала газотурбинного агрегата Capstone С600</t>
  </si>
  <si>
    <t>Техническое и аварийное обслуживание сетей газоснабжения в муниципальном образовании Ногликский муниципальный округ Сахалинской области</t>
  </si>
  <si>
    <t>2.2.</t>
  </si>
  <si>
    <t>2.3.</t>
  </si>
  <si>
    <t>Отдел строительства и архитектуры департамента экономического развития, строительства, жилищно-коммунального и дорожного хозяйства администрации муниципального образования Ногликский муниципальный округ Сахалинской области (далее - отдел строительства и архитектуры)</t>
  </si>
  <si>
    <t>1. Реконструкция существующей системы газоснабжения.
2. Газификация населенных пунктов, в которых отсутствует газоснабжение.
3. Создание объектов газозаправочной инфраструктуры и приобретение (переоборудование) транспорта и техники, использующих природный газ в качестве моторного топлива</t>
  </si>
  <si>
    <t>1. Объем потребления газа - 25334 тыс. куб. м. (до 2027 года включительно)
2. Количество газовых котельных и промышленных установок - 12 шт. к концу 2027 года
3. Потребление газа в газовых котельных и промышленных установках - 11250 тыс. куб. м. (до 2027 года включительно)
4. Протяженность внутригородских и сельских газовых сетей - 0,121 тыс. км, в том числе:
- городские сети - 96,49 км (до 2027 года включительно)
- сельские сети - 25,00 км (до 2027 года включительно)
5. Рабочие места в газоснабжении и газификации - 15 ед. к концу 2018 года
6. Газификация дизельных электростанций - 1 к концу 2018 года
7. Газификация домовладений - 4 665 ед. к концу 2027 года
8. Количество переоборудованного автотранспорта на газомоторное топливо - 4 ед. к концу 2027 года
9. Количество переоборудованного автотранспорта муниципальных учреждений на газомоторное топливо, ед. - 1 ед. к конецу 2027 года
10. Количество подготовленных площадок под размещение передвижных автомобильных газовых заправщиков (ПАГЗ) - 1 ед. к концу 2027 года
11. Количество приобретенных ПАГЗ и полуприцепов цистерн (контейнеров-цистерн) СПГ для обеспечения топливом объектов жилищно-коммунального хозяйства и автотранспорта - 1 ед. к концу 2027 года
12. Приобретение (переоборудование) транспорта и техники, использующих газ в качестве моторного топлива - 4 ед. к концу 2027 года</t>
  </si>
  <si>
    <t>1.</t>
  </si>
  <si>
    <t xml:space="preserve">«Приложение1
к муниципальной программе
«Газификация муниципального образования
Ногликский муниципальный округ
Сахалинской области,
утвержденной постановлением администрации
муниципального образования
«Городской округ Ногликский»
от 30.07.2014 № 502
</t>
  </si>
  <si>
    <t>Городские</t>
  </si>
  <si>
    <t xml:space="preserve">«Приложение 2
к муниципальной программе
«Газификация муниципального образования
Ногликский муниципальный округ
Сахалинской области,
утвержденной постановлением администрации
муниципального образования
«Городской округ Ногликский»
от 30.07.2014 № 502
</t>
  </si>
  <si>
    <t>Осуществление авторского надзора за выполнением работ по объекту «Реконструкция систем распределения и использования газа»</t>
  </si>
  <si>
    <t>Осуществление технического надзора за выполнением работ по объекту «Реконструкция систем распределения и использования газа (в том числе ПСД)»</t>
  </si>
  <si>
    <t>Осуществление авторского надзора за выполнением работ по объекту «Реконструкция систем распределения и использования газа (в том числе ПСД)»</t>
  </si>
  <si>
    <t>Осуществление технического надзора за выполнением работ по объекту «Реконструкция систем распределения и использования газа»</t>
  </si>
  <si>
    <t xml:space="preserve">Сохраность и содержание объекта «Газификация котельных и строительство распределительных газопроводов в муниципальных образованиях (в том числе ПСД)» </t>
  </si>
  <si>
    <t>Консервация объекта «Газификация котельных и строительство распределительных газопроводов в муниципальных образованиях (в том числе ПСД)». Газоснабжение источников теплоэлектрогенерации с. Ныш муниципального образования Ногликский муниципальный округ Сахалинской области</t>
  </si>
  <si>
    <t xml:space="preserve">«Приложение 3
к муниципальной программе
«Газификация муниципального образования
Ногликский муниципальный округ
Сахалинской области,
утвержденной постановлением администрации
муниципального образования
«Городской округ Ногликский»
от 30.07.2014 № 502
</t>
  </si>
  <si>
    <t>Администрация муниципального образования Ногликский муниципальный округ Сахалинской области/Отдел жилищно-коммунального и дорожного хозяйства</t>
  </si>
  <si>
    <t>Подготовка газифицированных домовладений/квартир к приему газа при переподключении к сетям газоснабжения с целью приведения в соответствие с требованиями безопасности технического регламента Таможенного союза ТР ТС 016/2011 «О безопасности аппаратов, работающих на газообразном топливе», утвержденного решением комиссии Таможенного союза от 09.12.2011 № 875</t>
  </si>
  <si>
    <t>1.1.1.</t>
  </si>
  <si>
    <t>1.1.2.</t>
  </si>
  <si>
    <t>1.1.3.</t>
  </si>
  <si>
    <t>3.1.1.</t>
  </si>
  <si>
    <t>«ГАЗИФИКАЦИЯ МУНИЦИПАЛЬНОГО ОБРАЗОВАНИЯ
НОГЛИКСКИЙ МУНИЦИПАЛЬНЫЙ ОКРУГ САХАЛИНСКОЙ  ОБЛАСТИ»</t>
  </si>
  <si>
    <t>Постановление Правительства Сахалинской области от 31.12.2013 № 808 «Об утверждении государственной программы Сахалинской области «Развитие промышленности в Сахалинской области на период до 2020 года».
Концепция муниципальной программы «Газификация муниципального образования Ногликский муниципальный округ Сахалинской области»</t>
  </si>
  <si>
    <r>
      <t xml:space="preserve">ПРИЛОЖЕНИЕ 4
к постановлению администрации
муниципального образования 
</t>
    </r>
    <r>
      <rPr>
        <sz val="16"/>
        <rFont val="Times New Roman"/>
        <family val="1"/>
        <charset val="204"/>
      </rPr>
      <t>Ногликский муниципальный округ
Сахалинской области</t>
    </r>
    <r>
      <rPr>
        <sz val="16"/>
        <color theme="1"/>
        <rFont val="Times New Roman"/>
        <family val="1"/>
        <charset val="204"/>
      </rPr>
      <t xml:space="preserve">
от 27 июня 2025 года № 426</t>
    </r>
  </si>
  <si>
    <t xml:space="preserve">ПРИЛОЖЕНИЕ 1
к постановлению администрации
муниципального образования 
Ногликский муниципальный округ
Сахалинской области
от 27 июня 2025 года № 426
</t>
  </si>
  <si>
    <r>
      <t xml:space="preserve">ПРИЛОЖЕНИЕ 2
к постановлению администрации
</t>
    </r>
    <r>
      <rPr>
        <sz val="14"/>
        <rFont val="Times New Roman"/>
        <family val="1"/>
        <charset val="204"/>
      </rPr>
      <t>муниципального образования 
Ногликский муниципальный округ                                                  Сахалинской области</t>
    </r>
    <r>
      <rPr>
        <sz val="14"/>
        <color theme="1"/>
        <rFont val="Times New Roman"/>
        <family val="1"/>
        <charset val="204"/>
      </rPr>
      <t xml:space="preserve">
от 27 июня 2025 года № 426 </t>
    </r>
  </si>
  <si>
    <t xml:space="preserve">ПРИЛОЖЕНИЕ 3
к постановлению администрации
муниципального образования 
Ногликский муниципальный округ
Сахалинской области
от 27 июня 2025 года № 426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</si>
</sst>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9" x14ac:knownFonts="1">
    <font>
      <sz val="11"/>
      <color theme="1"/>
      <name val="Calibri"/>
      <family val="2"/>
      <scheme val="minor"/>
    </font>
    <font>
      <sz val="12"/>
      <color theme="1"/>
      <name val="Times New Roman"/>
      <family val="1"/>
      <charset val="204"/>
    </font>
    <font>
      <i/>
      <sz val="12"/>
      <color theme="1"/>
      <name val="Times New Roman"/>
      <family val="1"/>
      <charset val="204"/>
    </font>
    <font>
      <sz val="12"/>
      <name val="Times New Roman"/>
      <family val="1"/>
      <charset val="204"/>
    </font>
    <font>
      <sz val="14"/>
      <color theme="1"/>
      <name val="Times New Roman"/>
      <family val="1"/>
      <charset val="204"/>
    </font>
    <font>
      <b/>
      <sz val="12"/>
      <color theme="1"/>
      <name val="Times New Roman"/>
      <family val="1"/>
      <charset val="204"/>
    </font>
    <font>
      <sz val="14"/>
      <name val="Times New Roman"/>
      <family val="1"/>
      <charset val="204"/>
    </font>
    <font>
      <sz val="16"/>
      <color theme="1"/>
      <name val="Times New Roman"/>
      <family val="1"/>
      <charset val="204"/>
    </font>
    <font>
      <sz val="16"/>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indexed="64"/>
      </bottom>
      <diagonal/>
    </border>
  </borders>
  <cellStyleXfs count="1">
    <xf numFmtId="0" fontId="0" fillId="0" borderId="0"/>
  </cellStyleXfs>
  <cellXfs count="101">
    <xf numFmtId="0" fontId="0" fillId="0" borderId="0" xfId="0"/>
    <xf numFmtId="0" fontId="1" fillId="0" borderId="0" xfId="0" applyFont="1" applyAlignment="1">
      <alignment wrapText="1"/>
    </xf>
    <xf numFmtId="0" fontId="1" fillId="0" borderId="0" xfId="0" applyFont="1"/>
    <xf numFmtId="0" fontId="1" fillId="0" borderId="0" xfId="0" applyFont="1" applyAlignment="1">
      <alignment vertical="top"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49" fontId="1" fillId="0" borderId="0" xfId="0" applyNumberFormat="1" applyFont="1" applyAlignment="1">
      <alignment horizontal="left" vertical="center" wrapText="1"/>
    </xf>
    <xf numFmtId="49" fontId="1" fillId="0" borderId="1" xfId="0" applyNumberFormat="1" applyFont="1" applyBorder="1" applyAlignment="1">
      <alignment vertical="center" wrapText="1"/>
    </xf>
    <xf numFmtId="0" fontId="1" fillId="0" borderId="2" xfId="0" applyFont="1" applyBorder="1" applyAlignment="1">
      <alignment vertical="top" wrapText="1"/>
    </xf>
    <xf numFmtId="49" fontId="1" fillId="0" borderId="1" xfId="0" applyNumberFormat="1" applyFont="1" applyBorder="1" applyAlignment="1">
      <alignment horizontal="left" vertical="center" wrapText="1"/>
    </xf>
    <xf numFmtId="0" fontId="1" fillId="0" borderId="0" xfId="0" applyFont="1" applyAlignment="1">
      <alignment vertical="center" wrapText="1"/>
    </xf>
    <xf numFmtId="164" fontId="1" fillId="0" borderId="4"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164" fontId="1" fillId="0" borderId="0" xfId="0" applyNumberFormat="1" applyFont="1" applyAlignment="1">
      <alignment vertical="top" wrapText="1"/>
    </xf>
    <xf numFmtId="3"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0" xfId="0" applyFont="1" applyAlignment="1">
      <alignment vertical="center"/>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2" borderId="0" xfId="0" applyFont="1" applyFill="1" applyAlignment="1">
      <alignment vertical="center"/>
    </xf>
    <xf numFmtId="0" fontId="3" fillId="2" borderId="10" xfId="0" applyFont="1" applyFill="1" applyBorder="1" applyAlignment="1">
      <alignment horizontal="center" vertical="center" wrapText="1"/>
    </xf>
    <xf numFmtId="0" fontId="1" fillId="2" borderId="10" xfId="0" applyFont="1" applyFill="1" applyBorder="1" applyAlignment="1">
      <alignment horizontal="right" vertical="center" wrapText="1"/>
    </xf>
    <xf numFmtId="164" fontId="1" fillId="2" borderId="10" xfId="0" applyNumberFormat="1" applyFont="1" applyFill="1" applyBorder="1" applyAlignment="1">
      <alignment horizontal="center" vertical="center" wrapText="1"/>
    </xf>
    <xf numFmtId="164" fontId="3" fillId="2" borderId="10" xfId="0" applyNumberFormat="1"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164" fontId="1" fillId="0" borderId="0" xfId="0" applyNumberFormat="1" applyFont="1" applyAlignment="1">
      <alignment wrapText="1"/>
    </xf>
    <xf numFmtId="0" fontId="5" fillId="2" borderId="0" xfId="0" applyFont="1" applyFill="1" applyAlignment="1">
      <alignment horizontal="center" vertical="center" wrapText="1"/>
    </xf>
    <xf numFmtId="164" fontId="5" fillId="2" borderId="0" xfId="0" applyNumberFormat="1" applyFont="1" applyFill="1" applyAlignment="1">
      <alignment horizontal="center" vertical="center" wrapText="1"/>
    </xf>
    <xf numFmtId="0" fontId="1" fillId="0" borderId="5" xfId="0" applyFont="1" applyBorder="1" applyAlignment="1">
      <alignment horizontal="left" vertical="top" wrapText="1"/>
    </xf>
    <xf numFmtId="0" fontId="1" fillId="0" borderId="1" xfId="0" applyFont="1" applyBorder="1" applyAlignment="1">
      <alignment horizontal="left" vertical="top" wrapText="1"/>
    </xf>
    <xf numFmtId="49" fontId="3" fillId="0" borderId="1" xfId="0" applyNumberFormat="1" applyFont="1" applyBorder="1" applyAlignment="1">
      <alignment horizontal="left" vertical="center" wrapText="1"/>
    </xf>
    <xf numFmtId="0" fontId="1" fillId="2" borderId="10" xfId="0" applyFont="1" applyFill="1" applyBorder="1" applyAlignment="1">
      <alignment horizontal="center" vertical="center" wrapText="1"/>
    </xf>
    <xf numFmtId="0" fontId="4" fillId="0" borderId="0" xfId="0" applyFont="1" applyAlignment="1">
      <alignment vertical="top"/>
    </xf>
    <xf numFmtId="0" fontId="4"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16"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16" fontId="3" fillId="0" borderId="0" xfId="0" applyNumberFormat="1" applyFont="1" applyAlignment="1">
      <alignment horizontal="center" vertical="center" wrapText="1"/>
    </xf>
    <xf numFmtId="0" fontId="6" fillId="0" borderId="0" xfId="0" applyFont="1" applyAlignment="1">
      <alignment vertical="center"/>
    </xf>
    <xf numFmtId="0" fontId="1" fillId="2" borderId="14" xfId="0" applyFont="1" applyFill="1" applyBorder="1" applyAlignment="1">
      <alignment horizontal="center" vertical="center" wrapText="1"/>
    </xf>
    <xf numFmtId="0" fontId="1" fillId="2" borderId="14" xfId="0" applyFont="1" applyFill="1" applyBorder="1" applyAlignment="1">
      <alignment horizontal="right" vertical="center" wrapText="1"/>
    </xf>
    <xf numFmtId="164" fontId="1" fillId="2" borderId="14" xfId="0" applyNumberFormat="1" applyFont="1" applyFill="1" applyBorder="1" applyAlignment="1">
      <alignment horizontal="center" vertical="center" wrapText="1"/>
    </xf>
    <xf numFmtId="164" fontId="3" fillId="2" borderId="14"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3" fillId="0" borderId="0" xfId="0" applyFont="1" applyBorder="1" applyAlignment="1">
      <alignment horizontal="center" vertical="center" wrapText="1"/>
    </xf>
    <xf numFmtId="164" fontId="1" fillId="2" borderId="18"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164" fontId="1" fillId="2" borderId="1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0" borderId="0" xfId="0" applyFont="1" applyAlignment="1">
      <alignment horizontal="left" vertical="top" wrapText="1"/>
    </xf>
    <xf numFmtId="49" fontId="1" fillId="0" borderId="7" xfId="0" applyNumberFormat="1" applyFont="1" applyBorder="1" applyAlignment="1">
      <alignment horizontal="left" vertical="top" wrapText="1"/>
    </xf>
    <xf numFmtId="49" fontId="1" fillId="0" borderId="8" xfId="0" applyNumberFormat="1" applyFont="1" applyBorder="1" applyAlignment="1">
      <alignment horizontal="left" vertical="top" wrapText="1"/>
    </xf>
    <xf numFmtId="49" fontId="1" fillId="0" borderId="9" xfId="0" applyNumberFormat="1" applyFont="1" applyBorder="1" applyAlignment="1">
      <alignment horizontal="left" vertical="top" wrapText="1"/>
    </xf>
    <xf numFmtId="0" fontId="1" fillId="0" borderId="1" xfId="0" applyFont="1" applyBorder="1" applyAlignment="1">
      <alignment vertical="top" wrapText="1"/>
    </xf>
    <xf numFmtId="0" fontId="1" fillId="0" borderId="5" xfId="0" applyFont="1" applyBorder="1" applyAlignment="1">
      <alignment horizontal="left" vertical="top" wrapText="1"/>
    </xf>
    <xf numFmtId="0" fontId="4" fillId="0" borderId="0" xfId="0" applyFont="1" applyAlignment="1">
      <alignment horizontal="center" wrapText="1"/>
    </xf>
    <xf numFmtId="0" fontId="4" fillId="0" borderId="0" xfId="0" applyFont="1" applyAlignment="1">
      <alignment horizontal="center" vertical="top" wrapText="1"/>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6" fillId="0" borderId="0" xfId="0" applyFont="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1" fillId="2" borderId="13" xfId="0" applyFont="1" applyFill="1" applyBorder="1" applyAlignment="1">
      <alignment horizontal="left" vertical="center" wrapText="1"/>
    </xf>
    <xf numFmtId="49" fontId="1" fillId="2" borderId="11" xfId="0" applyNumberFormat="1" applyFont="1" applyFill="1" applyBorder="1" applyAlignment="1">
      <alignment horizontal="center" vertical="center" wrapText="1"/>
    </xf>
    <xf numFmtId="49" fontId="1" fillId="2" borderId="12" xfId="0" applyNumberFormat="1" applyFont="1" applyFill="1" applyBorder="1" applyAlignment="1">
      <alignment horizontal="center" vertical="center" wrapText="1"/>
    </xf>
    <xf numFmtId="49" fontId="1" fillId="2" borderId="13" xfId="0" applyNumberFormat="1"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0" fontId="1" fillId="2" borderId="14"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0" xfId="0" applyFont="1" applyFill="1" applyAlignment="1">
      <alignment horizontal="center" vertical="top" wrapText="1"/>
    </xf>
    <xf numFmtId="0" fontId="7" fillId="2" borderId="0" xfId="0" applyFont="1" applyFill="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zoomScaleNormal="100" workbookViewId="0">
      <selection activeCell="D1" sqref="D1"/>
    </sheetView>
  </sheetViews>
  <sheetFormatPr defaultColWidth="9.140625" defaultRowHeight="15.75" x14ac:dyDescent="0.25"/>
  <cols>
    <col min="1" max="1" width="28.140625" style="1" customWidth="1"/>
    <col min="2" max="2" width="14.5703125" style="2" customWidth="1"/>
    <col min="3" max="3" width="25.7109375" style="1" customWidth="1"/>
    <col min="4" max="4" width="42.42578125" style="1" customWidth="1"/>
    <col min="5" max="5" width="3.140625" style="1" customWidth="1"/>
    <col min="6" max="6" width="20.5703125" style="1" customWidth="1"/>
    <col min="7" max="16384" width="9.140625" style="1"/>
  </cols>
  <sheetData>
    <row r="1" spans="1:6" ht="183" customHeight="1" x14ac:dyDescent="0.25">
      <c r="A1" s="1" t="s">
        <v>91</v>
      </c>
      <c r="B1" s="1"/>
      <c r="C1" s="39"/>
      <c r="D1" s="40" t="s">
        <v>169</v>
      </c>
    </row>
    <row r="2" spans="1:6" ht="18.75" x14ac:dyDescent="0.3">
      <c r="A2" s="68" t="s">
        <v>93</v>
      </c>
      <c r="B2" s="68"/>
      <c r="C2" s="68"/>
      <c r="D2" s="68"/>
    </row>
    <row r="3" spans="1:6" ht="56.25" customHeight="1" x14ac:dyDescent="0.25">
      <c r="A3" s="69" t="s">
        <v>166</v>
      </c>
      <c r="B3" s="69"/>
      <c r="C3" s="69"/>
      <c r="D3" s="69"/>
    </row>
    <row r="4" spans="1:6" ht="84" customHeight="1" x14ac:dyDescent="0.25">
      <c r="A4" s="36" t="s">
        <v>0</v>
      </c>
      <c r="B4" s="70" t="s">
        <v>167</v>
      </c>
      <c r="C4" s="70"/>
      <c r="D4" s="70"/>
    </row>
    <row r="5" spans="1:6" ht="67.5" customHeight="1" x14ac:dyDescent="0.25">
      <c r="A5" s="36" t="s">
        <v>1</v>
      </c>
      <c r="B5" s="70" t="s">
        <v>146</v>
      </c>
      <c r="C5" s="70"/>
      <c r="D5" s="70"/>
    </row>
    <row r="6" spans="1:6" ht="39.75" customHeight="1" x14ac:dyDescent="0.25">
      <c r="A6" s="36" t="s">
        <v>2</v>
      </c>
      <c r="B6" s="70" t="s">
        <v>137</v>
      </c>
      <c r="C6" s="70"/>
      <c r="D6" s="70"/>
    </row>
    <row r="7" spans="1:6" ht="31.5" x14ac:dyDescent="0.25">
      <c r="A7" s="36" t="s">
        <v>4</v>
      </c>
      <c r="B7" s="70" t="s">
        <v>3</v>
      </c>
      <c r="C7" s="70"/>
      <c r="D7" s="70"/>
    </row>
    <row r="8" spans="1:6" ht="79.5" customHeight="1" x14ac:dyDescent="0.25">
      <c r="A8" s="36" t="s">
        <v>5</v>
      </c>
      <c r="B8" s="70" t="s">
        <v>138</v>
      </c>
      <c r="C8" s="70"/>
      <c r="D8" s="70"/>
    </row>
    <row r="9" spans="1:6" ht="50.25" customHeight="1" x14ac:dyDescent="0.25">
      <c r="A9" s="36" t="s">
        <v>6</v>
      </c>
      <c r="B9" s="70" t="s">
        <v>68</v>
      </c>
      <c r="C9" s="70"/>
      <c r="D9" s="70"/>
    </row>
    <row r="10" spans="1:6" ht="33.75" customHeight="1" x14ac:dyDescent="0.25">
      <c r="A10" s="36" t="s">
        <v>7</v>
      </c>
      <c r="B10" s="70" t="s">
        <v>139</v>
      </c>
      <c r="C10" s="70"/>
      <c r="D10" s="70"/>
    </row>
    <row r="11" spans="1:6" ht="78.75" customHeight="1" x14ac:dyDescent="0.25">
      <c r="A11" s="36" t="s">
        <v>8</v>
      </c>
      <c r="B11" s="70" t="s">
        <v>147</v>
      </c>
      <c r="C11" s="70"/>
      <c r="D11" s="70"/>
    </row>
    <row r="12" spans="1:6" ht="58.5" customHeight="1" x14ac:dyDescent="0.25">
      <c r="A12" s="4" t="s">
        <v>9</v>
      </c>
      <c r="B12" s="71" t="s">
        <v>22</v>
      </c>
      <c r="C12" s="71"/>
      <c r="D12" s="13">
        <f>C13+C14+C15+C16+C17+C18+C19+C20+C21+C22+C23+C24+C25</f>
        <v>528599.29682000005</v>
      </c>
      <c r="F12" s="32"/>
    </row>
    <row r="13" spans="1:6" x14ac:dyDescent="0.25">
      <c r="A13" s="5"/>
      <c r="B13" s="3" t="s">
        <v>10</v>
      </c>
      <c r="C13" s="15">
        <f>'Ресурсное обеспечение'!F128</f>
        <v>344729.49999999994</v>
      </c>
      <c r="D13" s="35" t="s">
        <v>21</v>
      </c>
    </row>
    <row r="14" spans="1:6" x14ac:dyDescent="0.25">
      <c r="A14" s="5"/>
      <c r="B14" s="3" t="s">
        <v>11</v>
      </c>
      <c r="C14" s="15">
        <f>'Ресурсное обеспечение'!G128</f>
        <v>96280.320000000007</v>
      </c>
      <c r="D14" s="35" t="s">
        <v>21</v>
      </c>
    </row>
    <row r="15" spans="1:6" x14ac:dyDescent="0.25">
      <c r="A15" s="5"/>
      <c r="B15" s="3" t="s">
        <v>12</v>
      </c>
      <c r="C15" s="15">
        <f>'Ресурсное обеспечение'!H128</f>
        <v>13409.5</v>
      </c>
      <c r="D15" s="35" t="s">
        <v>21</v>
      </c>
    </row>
    <row r="16" spans="1:6" x14ac:dyDescent="0.25">
      <c r="A16" s="5"/>
      <c r="B16" s="3" t="s">
        <v>13</v>
      </c>
      <c r="C16" s="15">
        <f>'Ресурсное обеспечение'!I128</f>
        <v>749.9</v>
      </c>
      <c r="D16" s="35" t="s">
        <v>21</v>
      </c>
    </row>
    <row r="17" spans="1:6" x14ac:dyDescent="0.25">
      <c r="A17" s="5"/>
      <c r="B17" s="3" t="s">
        <v>14</v>
      </c>
      <c r="C17" s="15">
        <f>'Ресурсное обеспечение'!J128</f>
        <v>1414.2</v>
      </c>
      <c r="D17" s="35" t="s">
        <v>21</v>
      </c>
    </row>
    <row r="18" spans="1:6" x14ac:dyDescent="0.25">
      <c r="A18" s="5"/>
      <c r="B18" s="3" t="s">
        <v>15</v>
      </c>
      <c r="C18" s="15">
        <f>'Ресурсное обеспечение'!K128</f>
        <v>1093.4000000000001</v>
      </c>
      <c r="D18" s="35" t="s">
        <v>21</v>
      </c>
    </row>
    <row r="19" spans="1:6" x14ac:dyDescent="0.25">
      <c r="A19" s="5"/>
      <c r="B19" s="3" t="s">
        <v>16</v>
      </c>
      <c r="C19" s="15">
        <f>'Ресурсное обеспечение'!L128</f>
        <v>2659.7</v>
      </c>
      <c r="D19" s="35" t="s">
        <v>21</v>
      </c>
    </row>
    <row r="20" spans="1:6" x14ac:dyDescent="0.25">
      <c r="A20" s="5"/>
      <c r="B20" s="3" t="s">
        <v>17</v>
      </c>
      <c r="C20" s="15">
        <f>'Ресурсное обеспечение'!M128</f>
        <v>2125.5</v>
      </c>
      <c r="D20" s="35" t="s">
        <v>21</v>
      </c>
    </row>
    <row r="21" spans="1:6" x14ac:dyDescent="0.25">
      <c r="A21" s="5"/>
      <c r="B21" s="3" t="s">
        <v>18</v>
      </c>
      <c r="C21" s="15">
        <f>'Ресурсное обеспечение'!N128</f>
        <v>1694.6768200000001</v>
      </c>
      <c r="D21" s="35" t="s">
        <v>21</v>
      </c>
    </row>
    <row r="22" spans="1:6" x14ac:dyDescent="0.25">
      <c r="A22" s="5"/>
      <c r="B22" s="3" t="s">
        <v>19</v>
      </c>
      <c r="C22" s="15">
        <f>'Ресурсное обеспечение'!O128</f>
        <v>60998.6</v>
      </c>
      <c r="D22" s="35" t="s">
        <v>21</v>
      </c>
    </row>
    <row r="23" spans="1:6" x14ac:dyDescent="0.25">
      <c r="A23" s="5"/>
      <c r="B23" s="3" t="s">
        <v>20</v>
      </c>
      <c r="C23" s="15">
        <f>'Ресурсное обеспечение'!P128</f>
        <v>1722</v>
      </c>
      <c r="D23" s="35" t="s">
        <v>21</v>
      </c>
    </row>
    <row r="24" spans="1:6" x14ac:dyDescent="0.25">
      <c r="A24" s="5"/>
      <c r="B24" s="3" t="s">
        <v>97</v>
      </c>
      <c r="C24" s="15">
        <f>'Ресурсное обеспечение'!Q128</f>
        <v>1722</v>
      </c>
      <c r="D24" s="35" t="s">
        <v>21</v>
      </c>
    </row>
    <row r="25" spans="1:6" x14ac:dyDescent="0.25">
      <c r="A25" s="5"/>
      <c r="B25" s="3" t="s">
        <v>98</v>
      </c>
      <c r="C25" s="15">
        <f>'Ресурсное обеспечение'!R128</f>
        <v>0</v>
      </c>
      <c r="D25" s="35" t="s">
        <v>21</v>
      </c>
    </row>
    <row r="26" spans="1:6" x14ac:dyDescent="0.25">
      <c r="A26" s="5"/>
      <c r="B26" s="62" t="s">
        <v>23</v>
      </c>
      <c r="C26" s="62"/>
      <c r="D26" s="67"/>
    </row>
    <row r="27" spans="1:6" ht="33" customHeight="1" x14ac:dyDescent="0.25">
      <c r="A27" s="5"/>
      <c r="B27" s="62" t="s">
        <v>24</v>
      </c>
      <c r="C27" s="62"/>
      <c r="D27" s="14">
        <f>C28+C29+C30+C31+C32+C33+C34+C35+C36+C37+C38+C39+C40</f>
        <v>493727.87681999995</v>
      </c>
      <c r="F27" s="32"/>
    </row>
    <row r="28" spans="1:6" x14ac:dyDescent="0.25">
      <c r="A28" s="5"/>
      <c r="B28" s="3" t="s">
        <v>10</v>
      </c>
      <c r="C28" s="15">
        <f>'Ресурсное обеспечение'!F130</f>
        <v>322735.39999999997</v>
      </c>
      <c r="D28" s="35" t="s">
        <v>21</v>
      </c>
    </row>
    <row r="29" spans="1:6" x14ac:dyDescent="0.25">
      <c r="A29" s="5"/>
      <c r="B29" s="3" t="s">
        <v>11</v>
      </c>
      <c r="C29" s="15">
        <f>'Ресурсное обеспечение'!G130</f>
        <v>91389.5</v>
      </c>
      <c r="D29" s="35" t="s">
        <v>21</v>
      </c>
    </row>
    <row r="30" spans="1:6" x14ac:dyDescent="0.25">
      <c r="A30" s="5"/>
      <c r="B30" s="3" t="s">
        <v>12</v>
      </c>
      <c r="C30" s="15">
        <f>'Ресурсное обеспечение'!H130</f>
        <v>12066.7</v>
      </c>
      <c r="D30" s="35" t="s">
        <v>21</v>
      </c>
    </row>
    <row r="31" spans="1:6" x14ac:dyDescent="0.25">
      <c r="A31" s="5"/>
      <c r="B31" s="3" t="s">
        <v>13</v>
      </c>
      <c r="C31" s="15">
        <f>'Ресурсное обеспечение'!I130</f>
        <v>742.4</v>
      </c>
      <c r="D31" s="35" t="s">
        <v>21</v>
      </c>
    </row>
    <row r="32" spans="1:6" x14ac:dyDescent="0.25">
      <c r="A32" s="5"/>
      <c r="B32" s="3" t="s">
        <v>14</v>
      </c>
      <c r="C32" s="15">
        <f>'Ресурсное обеспечение'!J130</f>
        <v>1400</v>
      </c>
      <c r="D32" s="35" t="s">
        <v>21</v>
      </c>
    </row>
    <row r="33" spans="1:6" x14ac:dyDescent="0.25">
      <c r="A33" s="5"/>
      <c r="B33" s="3" t="s">
        <v>15</v>
      </c>
      <c r="C33" s="15">
        <f>'Ресурсное обеспечение'!K130</f>
        <v>1082.4000000000001</v>
      </c>
      <c r="D33" s="35" t="s">
        <v>21</v>
      </c>
    </row>
    <row r="34" spans="1:6" x14ac:dyDescent="0.25">
      <c r="A34" s="5"/>
      <c r="B34" s="3" t="s">
        <v>16</v>
      </c>
      <c r="C34" s="15">
        <f>'Ресурсное обеспечение'!L130</f>
        <v>2633.1</v>
      </c>
      <c r="D34" s="35" t="s">
        <v>21</v>
      </c>
    </row>
    <row r="35" spans="1:6" x14ac:dyDescent="0.25">
      <c r="A35" s="5"/>
      <c r="B35" s="3" t="s">
        <v>17</v>
      </c>
      <c r="C35" s="15">
        <f>'Ресурсное обеспечение'!M130</f>
        <v>2104.1</v>
      </c>
      <c r="D35" s="35" t="s">
        <v>21</v>
      </c>
    </row>
    <row r="36" spans="1:6" x14ac:dyDescent="0.25">
      <c r="A36" s="5"/>
      <c r="B36" s="3" t="s">
        <v>18</v>
      </c>
      <c r="C36" s="15">
        <f>'Ресурсное обеспечение'!N130</f>
        <v>1575.9768200000001</v>
      </c>
      <c r="D36" s="35" t="s">
        <v>21</v>
      </c>
    </row>
    <row r="37" spans="1:6" x14ac:dyDescent="0.25">
      <c r="A37" s="5"/>
      <c r="B37" s="3" t="s">
        <v>19</v>
      </c>
      <c r="C37" s="15">
        <f>'Ресурсное обеспечение'!O130</f>
        <v>54898.7</v>
      </c>
      <c r="D37" s="35" t="s">
        <v>21</v>
      </c>
    </row>
    <row r="38" spans="1:6" x14ac:dyDescent="0.25">
      <c r="A38" s="5"/>
      <c r="B38" s="3" t="s">
        <v>20</v>
      </c>
      <c r="C38" s="15">
        <f>'Ресурсное обеспечение'!P130</f>
        <v>1549.8</v>
      </c>
      <c r="D38" s="35" t="s">
        <v>21</v>
      </c>
    </row>
    <row r="39" spans="1:6" x14ac:dyDescent="0.25">
      <c r="A39" s="5"/>
      <c r="B39" s="3" t="s">
        <v>97</v>
      </c>
      <c r="C39" s="15">
        <f>'Ресурсное обеспечение'!Q130</f>
        <v>1549.8</v>
      </c>
      <c r="D39" s="35" t="s">
        <v>21</v>
      </c>
    </row>
    <row r="40" spans="1:6" x14ac:dyDescent="0.25">
      <c r="A40" s="5"/>
      <c r="B40" s="3" t="s">
        <v>98</v>
      </c>
      <c r="C40" s="15">
        <f>'Ресурсное обеспечение'!R130</f>
        <v>0</v>
      </c>
      <c r="D40" s="35" t="s">
        <v>21</v>
      </c>
    </row>
    <row r="41" spans="1:6" ht="17.25" customHeight="1" x14ac:dyDescent="0.25">
      <c r="A41" s="5"/>
      <c r="B41" s="62" t="s">
        <v>25</v>
      </c>
      <c r="C41" s="62"/>
      <c r="D41" s="14">
        <f>C42+C43+C44+C45+C46+C47+C48+C49+C50+C51+C52+C53+C54</f>
        <v>34871.42</v>
      </c>
      <c r="F41" s="32"/>
    </row>
    <row r="42" spans="1:6" x14ac:dyDescent="0.25">
      <c r="A42" s="5"/>
      <c r="B42" s="3" t="s">
        <v>10</v>
      </c>
      <c r="C42" s="15">
        <f>'Ресурсное обеспечение'!F129</f>
        <v>21994.100000000002</v>
      </c>
      <c r="D42" s="35" t="s">
        <v>21</v>
      </c>
    </row>
    <row r="43" spans="1:6" x14ac:dyDescent="0.25">
      <c r="A43" s="5"/>
      <c r="B43" s="3" t="s">
        <v>11</v>
      </c>
      <c r="C43" s="15">
        <f>'Ресурсное обеспечение'!G129</f>
        <v>4890.82</v>
      </c>
      <c r="D43" s="35" t="s">
        <v>21</v>
      </c>
    </row>
    <row r="44" spans="1:6" x14ac:dyDescent="0.25">
      <c r="A44" s="5"/>
      <c r="B44" s="3" t="s">
        <v>12</v>
      </c>
      <c r="C44" s="15">
        <f>'Ресурсное обеспечение'!H129</f>
        <v>1342.8000000000002</v>
      </c>
      <c r="D44" s="35" t="s">
        <v>21</v>
      </c>
    </row>
    <row r="45" spans="1:6" x14ac:dyDescent="0.25">
      <c r="A45" s="5"/>
      <c r="B45" s="3" t="s">
        <v>13</v>
      </c>
      <c r="C45" s="15">
        <f>'Ресурсное обеспечение'!I129</f>
        <v>7.5</v>
      </c>
      <c r="D45" s="35" t="s">
        <v>21</v>
      </c>
    </row>
    <row r="46" spans="1:6" x14ac:dyDescent="0.25">
      <c r="A46" s="5"/>
      <c r="B46" s="3" t="s">
        <v>14</v>
      </c>
      <c r="C46" s="15">
        <f>'Ресурсное обеспечение'!J129</f>
        <v>14.2</v>
      </c>
      <c r="D46" s="35" t="s">
        <v>21</v>
      </c>
    </row>
    <row r="47" spans="1:6" x14ac:dyDescent="0.25">
      <c r="A47" s="5"/>
      <c r="B47" s="3" t="s">
        <v>15</v>
      </c>
      <c r="C47" s="15">
        <f>'Ресурсное обеспечение'!K129</f>
        <v>11</v>
      </c>
      <c r="D47" s="35" t="s">
        <v>21</v>
      </c>
    </row>
    <row r="48" spans="1:6" x14ac:dyDescent="0.25">
      <c r="A48" s="5"/>
      <c r="B48" s="3" t="s">
        <v>16</v>
      </c>
      <c r="C48" s="15">
        <f>'Ресурсное обеспечение'!L129</f>
        <v>26.6</v>
      </c>
      <c r="D48" s="35" t="s">
        <v>21</v>
      </c>
    </row>
    <row r="49" spans="1:5" x14ac:dyDescent="0.25">
      <c r="A49" s="5"/>
      <c r="B49" s="3" t="s">
        <v>17</v>
      </c>
      <c r="C49" s="15">
        <f>'Ресурсное обеспечение'!M129</f>
        <v>21.4</v>
      </c>
      <c r="D49" s="35" t="s">
        <v>21</v>
      </c>
    </row>
    <row r="50" spans="1:5" x14ac:dyDescent="0.25">
      <c r="A50" s="5"/>
      <c r="B50" s="3" t="s">
        <v>18</v>
      </c>
      <c r="C50" s="15">
        <f>'Ресурсное обеспечение'!N129</f>
        <v>118.7</v>
      </c>
      <c r="D50" s="35" t="s">
        <v>21</v>
      </c>
    </row>
    <row r="51" spans="1:5" x14ac:dyDescent="0.25">
      <c r="A51" s="5"/>
      <c r="B51" s="3" t="s">
        <v>19</v>
      </c>
      <c r="C51" s="15">
        <f>'Ресурсное обеспечение'!O129</f>
        <v>6099.9</v>
      </c>
      <c r="D51" s="35" t="s">
        <v>21</v>
      </c>
    </row>
    <row r="52" spans="1:5" x14ac:dyDescent="0.25">
      <c r="A52" s="5"/>
      <c r="B52" s="3" t="s">
        <v>20</v>
      </c>
      <c r="C52" s="15">
        <f>'Ресурсное обеспечение'!P129</f>
        <v>172.20000000000005</v>
      </c>
      <c r="D52" s="35" t="s">
        <v>21</v>
      </c>
    </row>
    <row r="53" spans="1:5" x14ac:dyDescent="0.25">
      <c r="A53" s="5"/>
      <c r="B53" s="3" t="s">
        <v>97</v>
      </c>
      <c r="C53" s="15">
        <f>'Ресурсное обеспечение'!Q129</f>
        <v>172.20000000000005</v>
      </c>
      <c r="D53" s="35" t="s">
        <v>21</v>
      </c>
    </row>
    <row r="54" spans="1:5" x14ac:dyDescent="0.25">
      <c r="A54" s="5"/>
      <c r="B54" s="3" t="s">
        <v>98</v>
      </c>
      <c r="C54" s="15">
        <f>'Ресурсное обеспечение'!R129</f>
        <v>0</v>
      </c>
      <c r="D54" s="35" t="s">
        <v>21</v>
      </c>
    </row>
    <row r="55" spans="1:5" ht="316.5" customHeight="1" x14ac:dyDescent="0.25">
      <c r="A55" s="10" t="s">
        <v>46</v>
      </c>
      <c r="B55" s="63" t="s">
        <v>134</v>
      </c>
      <c r="C55" s="64"/>
      <c r="D55" s="65"/>
    </row>
    <row r="56" spans="1:5" ht="38.25" customHeight="1" x14ac:dyDescent="0.25">
      <c r="A56" s="36" t="s">
        <v>26</v>
      </c>
      <c r="B56" s="66" t="s">
        <v>99</v>
      </c>
      <c r="C56" s="66"/>
      <c r="D56" s="66"/>
    </row>
    <row r="57" spans="1:5" ht="365.25" customHeight="1" x14ac:dyDescent="0.25">
      <c r="A57" s="36" t="s">
        <v>27</v>
      </c>
      <c r="B57" s="66" t="s">
        <v>148</v>
      </c>
      <c r="C57" s="66"/>
      <c r="D57" s="66"/>
      <c r="E57" s="1" t="s">
        <v>92</v>
      </c>
    </row>
  </sheetData>
  <mergeCells count="17">
    <mergeCell ref="B26:D26"/>
    <mergeCell ref="A2:D2"/>
    <mergeCell ref="A3:D3"/>
    <mergeCell ref="B4:D4"/>
    <mergeCell ref="B11:D11"/>
    <mergeCell ref="B7:D7"/>
    <mergeCell ref="B10:D10"/>
    <mergeCell ref="B9:D9"/>
    <mergeCell ref="B8:D8"/>
    <mergeCell ref="B6:D6"/>
    <mergeCell ref="B5:D5"/>
    <mergeCell ref="B12:C12"/>
    <mergeCell ref="B27:C27"/>
    <mergeCell ref="B41:C41"/>
    <mergeCell ref="B55:D55"/>
    <mergeCell ref="B56:D56"/>
    <mergeCell ref="B57:D57"/>
  </mergeCells>
  <pageMargins left="1.1811023622047245" right="0.59055118110236227" top="0.78740157480314965" bottom="0.78740157480314965" header="0.31496062992125984" footer="0.31496062992125984"/>
  <pageSetup paperSize="9" scale="74" fitToHeight="0"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showRuler="0" zoomScale="85" zoomScaleNormal="85" workbookViewId="0">
      <selection activeCell="K1" sqref="K1:Q1"/>
    </sheetView>
  </sheetViews>
  <sheetFormatPr defaultColWidth="9.140625" defaultRowHeight="15.75" x14ac:dyDescent="0.25"/>
  <cols>
    <col min="1" max="1" width="6.7109375" style="45" customWidth="1"/>
    <col min="2" max="2" width="41.7109375" style="7" customWidth="1"/>
    <col min="3" max="3" width="9.140625" style="6"/>
    <col min="4" max="4" width="11.5703125" style="6" customWidth="1"/>
    <col min="5" max="5" width="9.7109375" style="6" customWidth="1"/>
    <col min="6" max="6" width="10.42578125" style="6" customWidth="1"/>
    <col min="7" max="7" width="11" style="6" customWidth="1"/>
    <col min="8" max="8" width="10.42578125" style="6" customWidth="1"/>
    <col min="9" max="9" width="10.85546875" style="6" customWidth="1"/>
    <col min="10" max="10" width="9.5703125" style="6" customWidth="1"/>
    <col min="11" max="11" width="10.42578125" style="6" customWidth="1"/>
    <col min="12" max="12" width="10.7109375" style="6" customWidth="1"/>
    <col min="13" max="13" width="9.85546875" style="6" customWidth="1"/>
    <col min="14" max="14" width="10.140625" style="6" customWidth="1"/>
    <col min="15" max="15" width="10.5703125" style="6" customWidth="1"/>
    <col min="16" max="16" width="10.140625" style="6" customWidth="1"/>
    <col min="17" max="17" width="10.5703125" style="6" customWidth="1"/>
    <col min="18" max="18" width="3.42578125" style="6" customWidth="1"/>
    <col min="19" max="16384" width="9.140625" style="6"/>
  </cols>
  <sheetData>
    <row r="1" spans="1:17" ht="120" customHeight="1" x14ac:dyDescent="0.25">
      <c r="A1" s="41"/>
      <c r="B1" s="12"/>
      <c r="C1" s="12"/>
      <c r="D1" s="12"/>
      <c r="E1" s="12"/>
      <c r="F1" s="12"/>
      <c r="G1" s="12"/>
      <c r="H1" s="12"/>
      <c r="I1" s="12"/>
      <c r="J1" s="12"/>
      <c r="K1" s="69" t="s">
        <v>170</v>
      </c>
      <c r="L1" s="69"/>
      <c r="M1" s="69"/>
      <c r="N1" s="69"/>
      <c r="O1" s="69"/>
      <c r="P1" s="69"/>
      <c r="Q1" s="69"/>
    </row>
    <row r="2" spans="1:17" ht="174" customHeight="1" x14ac:dyDescent="0.25">
      <c r="A2" s="42" t="s">
        <v>91</v>
      </c>
      <c r="B2" s="22"/>
      <c r="C2" s="22"/>
      <c r="D2" s="22"/>
      <c r="E2" s="22"/>
      <c r="F2" s="22"/>
      <c r="G2" s="22"/>
      <c r="H2" s="22"/>
      <c r="I2" s="22"/>
      <c r="J2" s="22"/>
      <c r="K2" s="69" t="s">
        <v>150</v>
      </c>
      <c r="L2" s="69"/>
      <c r="M2" s="69"/>
      <c r="N2" s="69"/>
      <c r="O2" s="69"/>
      <c r="P2" s="69"/>
      <c r="Q2" s="69"/>
    </row>
    <row r="3" spans="1:17" ht="37.5" customHeight="1" x14ac:dyDescent="0.25">
      <c r="A3" s="72" t="s">
        <v>48</v>
      </c>
      <c r="B3" s="72"/>
      <c r="C3" s="72"/>
      <c r="D3" s="72"/>
      <c r="E3" s="72"/>
      <c r="F3" s="72"/>
      <c r="G3" s="72"/>
      <c r="H3" s="72"/>
      <c r="I3" s="72"/>
      <c r="J3" s="72"/>
      <c r="K3" s="72"/>
      <c r="L3" s="72"/>
      <c r="M3" s="72"/>
      <c r="N3" s="72"/>
      <c r="O3" s="72"/>
    </row>
    <row r="4" spans="1:17" x14ac:dyDescent="0.25">
      <c r="A4" s="76"/>
      <c r="B4" s="76"/>
      <c r="C4" s="76"/>
      <c r="D4" s="76"/>
      <c r="E4" s="76"/>
      <c r="F4" s="76"/>
      <c r="G4" s="76"/>
      <c r="H4" s="76"/>
      <c r="I4" s="76"/>
      <c r="J4" s="76"/>
      <c r="K4" s="76"/>
      <c r="L4" s="76"/>
      <c r="M4" s="76"/>
      <c r="N4" s="76"/>
      <c r="O4" s="76"/>
    </row>
    <row r="5" spans="1:17" ht="15.75" customHeight="1" x14ac:dyDescent="0.25">
      <c r="A5" s="75" t="s">
        <v>28</v>
      </c>
      <c r="B5" s="74" t="s">
        <v>29</v>
      </c>
      <c r="C5" s="73" t="s">
        <v>30</v>
      </c>
      <c r="D5" s="77" t="s">
        <v>48</v>
      </c>
      <c r="E5" s="78"/>
      <c r="F5" s="78"/>
      <c r="G5" s="78"/>
      <c r="H5" s="78"/>
      <c r="I5" s="78"/>
      <c r="J5" s="78"/>
      <c r="K5" s="78"/>
      <c r="L5" s="78"/>
      <c r="M5" s="78"/>
      <c r="N5" s="78"/>
      <c r="O5" s="78"/>
      <c r="P5" s="78"/>
      <c r="Q5" s="79"/>
    </row>
    <row r="6" spans="1:17" ht="31.5" x14ac:dyDescent="0.25">
      <c r="A6" s="75"/>
      <c r="B6" s="74"/>
      <c r="C6" s="73"/>
      <c r="D6" s="20" t="s">
        <v>81</v>
      </c>
      <c r="E6" s="20" t="s">
        <v>31</v>
      </c>
      <c r="F6" s="20" t="s">
        <v>32</v>
      </c>
      <c r="G6" s="20" t="s">
        <v>33</v>
      </c>
      <c r="H6" s="20" t="s">
        <v>34</v>
      </c>
      <c r="I6" s="20" t="s">
        <v>35</v>
      </c>
      <c r="J6" s="20" t="s">
        <v>36</v>
      </c>
      <c r="K6" s="20" t="s">
        <v>37</v>
      </c>
      <c r="L6" s="20" t="s">
        <v>38</v>
      </c>
      <c r="M6" s="20" t="s">
        <v>39</v>
      </c>
      <c r="N6" s="20" t="s">
        <v>40</v>
      </c>
      <c r="O6" s="20" t="s">
        <v>41</v>
      </c>
      <c r="P6" s="20" t="s">
        <v>94</v>
      </c>
      <c r="Q6" s="20" t="s">
        <v>95</v>
      </c>
    </row>
    <row r="7" spans="1:17" x14ac:dyDescent="0.25">
      <c r="A7" s="19">
        <v>1</v>
      </c>
      <c r="B7" s="21">
        <v>2</v>
      </c>
      <c r="C7" s="20">
        <v>3</v>
      </c>
      <c r="D7" s="20">
        <v>6</v>
      </c>
      <c r="E7" s="20">
        <v>7</v>
      </c>
      <c r="F7" s="20">
        <v>8</v>
      </c>
      <c r="G7" s="20">
        <v>9</v>
      </c>
      <c r="H7" s="20">
        <v>10</v>
      </c>
      <c r="I7" s="20">
        <v>11</v>
      </c>
      <c r="J7" s="20">
        <v>12</v>
      </c>
      <c r="K7" s="20">
        <v>13</v>
      </c>
      <c r="L7" s="20">
        <v>14</v>
      </c>
      <c r="M7" s="20">
        <v>15</v>
      </c>
      <c r="N7" s="20">
        <v>16</v>
      </c>
      <c r="O7" s="20">
        <v>17</v>
      </c>
      <c r="P7" s="20">
        <v>18</v>
      </c>
      <c r="Q7" s="20">
        <v>19</v>
      </c>
    </row>
    <row r="8" spans="1:17" ht="31.5" x14ac:dyDescent="0.25">
      <c r="A8" s="19" t="s">
        <v>149</v>
      </c>
      <c r="B8" s="11" t="s">
        <v>50</v>
      </c>
      <c r="C8" s="20"/>
      <c r="D8" s="20"/>
      <c r="E8" s="20"/>
      <c r="F8" s="20"/>
      <c r="G8" s="20"/>
      <c r="H8" s="20"/>
      <c r="I8" s="20"/>
      <c r="J8" s="20"/>
      <c r="K8" s="20"/>
      <c r="L8" s="20"/>
      <c r="M8" s="20"/>
      <c r="N8" s="20"/>
      <c r="O8" s="20"/>
      <c r="P8" s="20"/>
      <c r="Q8" s="20"/>
    </row>
    <row r="9" spans="1:17" ht="31.5" x14ac:dyDescent="0.25">
      <c r="A9" s="19" t="s">
        <v>70</v>
      </c>
      <c r="B9" s="9" t="s">
        <v>84</v>
      </c>
      <c r="C9" s="20" t="s">
        <v>42</v>
      </c>
      <c r="D9" s="16">
        <v>121264</v>
      </c>
      <c r="E9" s="16">
        <v>112412</v>
      </c>
      <c r="F9" s="16">
        <v>104041</v>
      </c>
      <c r="G9" s="17">
        <v>25568.15</v>
      </c>
      <c r="H9" s="17">
        <v>25333.56</v>
      </c>
      <c r="I9" s="16">
        <v>25333.56</v>
      </c>
      <c r="J9" s="16">
        <v>25333.56</v>
      </c>
      <c r="K9" s="16">
        <v>25333.56</v>
      </c>
      <c r="L9" s="16">
        <v>25333.56</v>
      </c>
      <c r="M9" s="16">
        <v>25333.56</v>
      </c>
      <c r="N9" s="16">
        <v>25333.56</v>
      </c>
      <c r="O9" s="16">
        <v>25333.56</v>
      </c>
      <c r="P9" s="16">
        <v>25333.56</v>
      </c>
      <c r="Q9" s="16">
        <v>25333.56</v>
      </c>
    </row>
    <row r="10" spans="1:17" ht="47.25" x14ac:dyDescent="0.25">
      <c r="A10" s="19" t="s">
        <v>71</v>
      </c>
      <c r="B10" s="9" t="s">
        <v>85</v>
      </c>
      <c r="C10" s="20" t="s">
        <v>44</v>
      </c>
      <c r="D10" s="20">
        <v>15</v>
      </c>
      <c r="E10" s="20">
        <v>15</v>
      </c>
      <c r="F10" s="20">
        <v>15</v>
      </c>
      <c r="G10" s="20">
        <v>15</v>
      </c>
      <c r="H10" s="20">
        <v>16</v>
      </c>
      <c r="I10" s="20">
        <v>16</v>
      </c>
      <c r="J10" s="20">
        <v>16</v>
      </c>
      <c r="K10" s="20">
        <v>13</v>
      </c>
      <c r="L10" s="20">
        <v>13</v>
      </c>
      <c r="M10" s="20">
        <v>12</v>
      </c>
      <c r="N10" s="20">
        <v>12</v>
      </c>
      <c r="O10" s="20">
        <v>12</v>
      </c>
      <c r="P10" s="20">
        <v>12</v>
      </c>
      <c r="Q10" s="20">
        <v>12</v>
      </c>
    </row>
    <row r="11" spans="1:17" ht="31.5" x14ac:dyDescent="0.25">
      <c r="A11" s="19" t="s">
        <v>72</v>
      </c>
      <c r="B11" s="9" t="s">
        <v>86</v>
      </c>
      <c r="C11" s="20" t="s">
        <v>42</v>
      </c>
      <c r="D11" s="16">
        <v>101800</v>
      </c>
      <c r="E11" s="16">
        <v>111829</v>
      </c>
      <c r="F11" s="16">
        <v>120200</v>
      </c>
      <c r="G11" s="17">
        <v>13902.9</v>
      </c>
      <c r="H11" s="17">
        <v>13902.9</v>
      </c>
      <c r="I11" s="16">
        <v>13902.9</v>
      </c>
      <c r="J11" s="16">
        <v>13902.9</v>
      </c>
      <c r="K11" s="16">
        <v>12117</v>
      </c>
      <c r="L11" s="16">
        <v>12117</v>
      </c>
      <c r="M11" s="16">
        <v>11250</v>
      </c>
      <c r="N11" s="16">
        <v>11250</v>
      </c>
      <c r="O11" s="16">
        <v>11250</v>
      </c>
      <c r="P11" s="16">
        <v>11250</v>
      </c>
      <c r="Q11" s="16">
        <v>11250</v>
      </c>
    </row>
    <row r="12" spans="1:17" ht="47.25" x14ac:dyDescent="0.25">
      <c r="A12" s="19" t="s">
        <v>73</v>
      </c>
      <c r="B12" s="9" t="s">
        <v>80</v>
      </c>
      <c r="C12" s="20" t="s">
        <v>43</v>
      </c>
      <c r="D12" s="18">
        <f t="shared" ref="D12:H12" si="0">(D13+D14)/1000</f>
        <v>7.8299999999999995E-2</v>
      </c>
      <c r="E12" s="18">
        <f t="shared" si="0"/>
        <v>7.9400000000000012E-2</v>
      </c>
      <c r="F12" s="18">
        <f t="shared" si="0"/>
        <v>8.0399999999999999E-2</v>
      </c>
      <c r="G12" s="18">
        <f t="shared" si="0"/>
        <v>8.0399999999999999E-2</v>
      </c>
      <c r="H12" s="18">
        <f t="shared" si="0"/>
        <v>8.3900000000000002E-2</v>
      </c>
      <c r="I12" s="18">
        <v>8.4000000000000005E-2</v>
      </c>
      <c r="J12" s="18">
        <v>8.4000000000000005E-2</v>
      </c>
      <c r="K12" s="18">
        <v>0.12039999999999999</v>
      </c>
      <c r="L12" s="18">
        <v>0.12039999999999999</v>
      </c>
      <c r="M12" s="18">
        <v>0.12</v>
      </c>
      <c r="N12" s="18">
        <v>0.12</v>
      </c>
      <c r="O12" s="18">
        <v>0.121</v>
      </c>
      <c r="P12" s="18">
        <v>0.12</v>
      </c>
      <c r="Q12" s="18">
        <v>0.121</v>
      </c>
    </row>
    <row r="13" spans="1:17" x14ac:dyDescent="0.25">
      <c r="A13" s="43" t="s">
        <v>135</v>
      </c>
      <c r="B13" s="9" t="s">
        <v>151</v>
      </c>
      <c r="C13" s="20" t="s">
        <v>69</v>
      </c>
      <c r="D13" s="17">
        <v>60</v>
      </c>
      <c r="E13" s="17">
        <v>61</v>
      </c>
      <c r="F13" s="17">
        <v>62</v>
      </c>
      <c r="G13" s="17">
        <v>62</v>
      </c>
      <c r="H13" s="17">
        <v>62</v>
      </c>
      <c r="I13" s="17">
        <v>62</v>
      </c>
      <c r="J13" s="17">
        <v>62</v>
      </c>
      <c r="K13" s="17">
        <v>96.49</v>
      </c>
      <c r="L13" s="17">
        <v>96.49</v>
      </c>
      <c r="M13" s="17">
        <v>96.49</v>
      </c>
      <c r="N13" s="17">
        <v>96.49</v>
      </c>
      <c r="O13" s="17">
        <v>96.49</v>
      </c>
      <c r="P13" s="17">
        <v>96.49</v>
      </c>
      <c r="Q13" s="17">
        <v>96.49</v>
      </c>
    </row>
    <row r="14" spans="1:17" x14ac:dyDescent="0.25">
      <c r="A14" s="43" t="s">
        <v>136</v>
      </c>
      <c r="B14" s="9" t="s">
        <v>47</v>
      </c>
      <c r="C14" s="20" t="s">
        <v>69</v>
      </c>
      <c r="D14" s="17">
        <v>18.3</v>
      </c>
      <c r="E14" s="17">
        <v>18.399999999999999</v>
      </c>
      <c r="F14" s="17">
        <v>18.399999999999999</v>
      </c>
      <c r="G14" s="17">
        <v>18.399999999999999</v>
      </c>
      <c r="H14" s="17">
        <v>21.9</v>
      </c>
      <c r="I14" s="17">
        <f>I12*1000-I13</f>
        <v>22</v>
      </c>
      <c r="J14" s="17">
        <f t="shared" ref="J14" si="1">J12*1000-J13</f>
        <v>22</v>
      </c>
      <c r="K14" s="17">
        <f>K12*1000-K13</f>
        <v>23.909999999999997</v>
      </c>
      <c r="L14" s="17">
        <f>L12*1000-L13</f>
        <v>23.909999999999997</v>
      </c>
      <c r="M14" s="17">
        <v>23.91</v>
      </c>
      <c r="N14" s="17">
        <v>23.91</v>
      </c>
      <c r="O14" s="17">
        <v>25</v>
      </c>
      <c r="P14" s="17">
        <v>25</v>
      </c>
      <c r="Q14" s="17">
        <v>25</v>
      </c>
    </row>
    <row r="15" spans="1:17" ht="47.25" x14ac:dyDescent="0.25">
      <c r="A15" s="43" t="s">
        <v>74</v>
      </c>
      <c r="B15" s="9" t="s">
        <v>87</v>
      </c>
      <c r="C15" s="20" t="s">
        <v>45</v>
      </c>
      <c r="D15" s="20">
        <v>10</v>
      </c>
      <c r="E15" s="20">
        <v>12</v>
      </c>
      <c r="F15" s="20">
        <v>15</v>
      </c>
      <c r="G15" s="20">
        <v>15</v>
      </c>
      <c r="H15" s="20">
        <v>15</v>
      </c>
      <c r="I15" s="20" t="s">
        <v>79</v>
      </c>
      <c r="J15" s="20" t="s">
        <v>79</v>
      </c>
      <c r="K15" s="20" t="s">
        <v>79</v>
      </c>
      <c r="L15" s="20" t="s">
        <v>79</v>
      </c>
      <c r="M15" s="20" t="s">
        <v>79</v>
      </c>
      <c r="N15" s="20" t="s">
        <v>79</v>
      </c>
      <c r="O15" s="20" t="s">
        <v>79</v>
      </c>
      <c r="P15" s="20" t="s">
        <v>79</v>
      </c>
      <c r="Q15" s="20" t="s">
        <v>79</v>
      </c>
    </row>
    <row r="16" spans="1:17" ht="69" customHeight="1" x14ac:dyDescent="0.25">
      <c r="A16" s="19" t="s">
        <v>75</v>
      </c>
      <c r="B16" s="9" t="s">
        <v>88</v>
      </c>
      <c r="C16" s="20" t="s">
        <v>45</v>
      </c>
      <c r="D16" s="20">
        <v>1</v>
      </c>
      <c r="E16" s="20">
        <v>1</v>
      </c>
      <c r="F16" s="20">
        <v>1</v>
      </c>
      <c r="G16" s="20">
        <v>1</v>
      </c>
      <c r="H16" s="20">
        <v>1</v>
      </c>
      <c r="I16" s="20" t="s">
        <v>79</v>
      </c>
      <c r="J16" s="20" t="s">
        <v>79</v>
      </c>
      <c r="K16" s="20" t="s">
        <v>79</v>
      </c>
      <c r="L16" s="20" t="s">
        <v>79</v>
      </c>
      <c r="M16" s="20" t="s">
        <v>79</v>
      </c>
      <c r="N16" s="20" t="s">
        <v>79</v>
      </c>
      <c r="O16" s="20" t="s">
        <v>79</v>
      </c>
      <c r="P16" s="20" t="s">
        <v>79</v>
      </c>
      <c r="Q16" s="20" t="s">
        <v>79</v>
      </c>
    </row>
    <row r="17" spans="1:18" ht="47.25" x14ac:dyDescent="0.25">
      <c r="A17" s="19" t="s">
        <v>124</v>
      </c>
      <c r="B17" s="11" t="s">
        <v>78</v>
      </c>
      <c r="C17" s="20"/>
      <c r="D17" s="20"/>
      <c r="E17" s="20"/>
      <c r="F17" s="20"/>
      <c r="G17" s="20"/>
      <c r="H17" s="20"/>
      <c r="I17" s="20"/>
      <c r="J17" s="20"/>
      <c r="K17" s="20"/>
      <c r="L17" s="20"/>
      <c r="M17" s="20"/>
      <c r="N17" s="20"/>
      <c r="O17" s="20"/>
      <c r="P17" s="20"/>
      <c r="Q17" s="20"/>
    </row>
    <row r="18" spans="1:18" ht="31.5" x14ac:dyDescent="0.25">
      <c r="A18" s="19" t="s">
        <v>77</v>
      </c>
      <c r="B18" s="9" t="s">
        <v>89</v>
      </c>
      <c r="C18" s="20" t="s">
        <v>45</v>
      </c>
      <c r="D18" s="16">
        <v>4581</v>
      </c>
      <c r="E18" s="16">
        <v>4600</v>
      </c>
      <c r="F18" s="16">
        <v>4647</v>
      </c>
      <c r="G18" s="16">
        <v>4647</v>
      </c>
      <c r="H18" s="16">
        <v>4677</v>
      </c>
      <c r="I18" s="16">
        <f>H18+19</f>
        <v>4696</v>
      </c>
      <c r="J18" s="16">
        <f>I18+10</f>
        <v>4706</v>
      </c>
      <c r="K18" s="16">
        <v>4609</v>
      </c>
      <c r="L18" s="16">
        <f>K18+10</f>
        <v>4619</v>
      </c>
      <c r="M18" s="16">
        <f>L18+4+10</f>
        <v>4633</v>
      </c>
      <c r="N18" s="16">
        <f t="shared" ref="N18" si="2">M18+10</f>
        <v>4643</v>
      </c>
      <c r="O18" s="16">
        <f>N18+6</f>
        <v>4649</v>
      </c>
      <c r="P18" s="16">
        <f t="shared" ref="P18" si="3">O18+10</f>
        <v>4659</v>
      </c>
      <c r="Q18" s="16">
        <f>P18+6</f>
        <v>4665</v>
      </c>
    </row>
    <row r="19" spans="1:18" ht="94.5" x14ac:dyDescent="0.25">
      <c r="A19" s="19" t="s">
        <v>126</v>
      </c>
      <c r="B19" s="11" t="s">
        <v>100</v>
      </c>
      <c r="C19" s="20"/>
      <c r="D19" s="20"/>
      <c r="E19" s="20"/>
      <c r="F19" s="20"/>
      <c r="G19" s="20"/>
      <c r="H19" s="20"/>
      <c r="I19" s="20"/>
      <c r="J19" s="20"/>
      <c r="K19" s="20"/>
      <c r="L19" s="20"/>
      <c r="M19" s="20"/>
      <c r="N19" s="20"/>
      <c r="O19" s="20"/>
      <c r="P19" s="20"/>
      <c r="Q19" s="20"/>
    </row>
    <row r="20" spans="1:18" ht="63" x14ac:dyDescent="0.25">
      <c r="A20" s="44" t="s">
        <v>90</v>
      </c>
      <c r="B20" s="11" t="s">
        <v>102</v>
      </c>
      <c r="C20" s="21" t="s">
        <v>45</v>
      </c>
      <c r="D20" s="20" t="s">
        <v>79</v>
      </c>
      <c r="E20" s="20" t="s">
        <v>79</v>
      </c>
      <c r="F20" s="20" t="s">
        <v>79</v>
      </c>
      <c r="G20" s="20" t="s">
        <v>79</v>
      </c>
      <c r="H20" s="20" t="s">
        <v>79</v>
      </c>
      <c r="I20" s="20" t="s">
        <v>79</v>
      </c>
      <c r="J20" s="20" t="s">
        <v>79</v>
      </c>
      <c r="K20" s="20" t="s">
        <v>79</v>
      </c>
      <c r="L20" s="20">
        <v>0</v>
      </c>
      <c r="M20" s="20">
        <v>2</v>
      </c>
      <c r="N20" s="20">
        <v>2</v>
      </c>
      <c r="O20" s="19">
        <v>2</v>
      </c>
      <c r="P20" s="20">
        <f>O20+1</f>
        <v>3</v>
      </c>
      <c r="Q20" s="20">
        <f>P20+1</f>
        <v>4</v>
      </c>
    </row>
    <row r="21" spans="1:18" ht="78.75" x14ac:dyDescent="0.25">
      <c r="A21" s="44" t="s">
        <v>101</v>
      </c>
      <c r="B21" s="11" t="s">
        <v>133</v>
      </c>
      <c r="C21" s="21" t="s">
        <v>45</v>
      </c>
      <c r="D21" s="20" t="s">
        <v>79</v>
      </c>
      <c r="E21" s="20" t="s">
        <v>79</v>
      </c>
      <c r="F21" s="20" t="s">
        <v>79</v>
      </c>
      <c r="G21" s="20" t="s">
        <v>79</v>
      </c>
      <c r="H21" s="20" t="s">
        <v>79</v>
      </c>
      <c r="I21" s="20" t="s">
        <v>79</v>
      </c>
      <c r="J21" s="20" t="s">
        <v>79</v>
      </c>
      <c r="K21" s="20" t="s">
        <v>79</v>
      </c>
      <c r="L21" s="20" t="s">
        <v>79</v>
      </c>
      <c r="M21" s="20" t="s">
        <v>79</v>
      </c>
      <c r="N21" s="20" t="s">
        <v>79</v>
      </c>
      <c r="O21" s="20" t="s">
        <v>79</v>
      </c>
      <c r="P21" s="20" t="s">
        <v>79</v>
      </c>
      <c r="Q21" s="20">
        <v>1</v>
      </c>
    </row>
    <row r="22" spans="1:18" ht="78.75" x14ac:dyDescent="0.25">
      <c r="A22" s="44" t="s">
        <v>103</v>
      </c>
      <c r="B22" s="11" t="s">
        <v>131</v>
      </c>
      <c r="C22" s="21" t="s">
        <v>45</v>
      </c>
      <c r="D22" s="20" t="s">
        <v>79</v>
      </c>
      <c r="E22" s="20" t="s">
        <v>79</v>
      </c>
      <c r="F22" s="20" t="s">
        <v>79</v>
      </c>
      <c r="G22" s="20" t="s">
        <v>79</v>
      </c>
      <c r="H22" s="20" t="s">
        <v>79</v>
      </c>
      <c r="I22" s="20" t="s">
        <v>79</v>
      </c>
      <c r="J22" s="20" t="s">
        <v>79</v>
      </c>
      <c r="K22" s="20" t="s">
        <v>79</v>
      </c>
      <c r="L22" s="20" t="s">
        <v>79</v>
      </c>
      <c r="M22" s="20" t="s">
        <v>79</v>
      </c>
      <c r="N22" s="20" t="s">
        <v>79</v>
      </c>
      <c r="O22" s="20" t="s">
        <v>79</v>
      </c>
      <c r="P22" s="20" t="s">
        <v>79</v>
      </c>
      <c r="Q22" s="19">
        <v>1</v>
      </c>
    </row>
    <row r="23" spans="1:18" ht="110.25" x14ac:dyDescent="0.25">
      <c r="A23" s="44" t="s">
        <v>107</v>
      </c>
      <c r="B23" s="11" t="s">
        <v>130</v>
      </c>
      <c r="C23" s="21" t="s">
        <v>45</v>
      </c>
      <c r="D23" s="20" t="s">
        <v>79</v>
      </c>
      <c r="E23" s="20" t="s">
        <v>79</v>
      </c>
      <c r="F23" s="20" t="s">
        <v>79</v>
      </c>
      <c r="G23" s="20" t="s">
        <v>79</v>
      </c>
      <c r="H23" s="20" t="s">
        <v>79</v>
      </c>
      <c r="I23" s="20" t="s">
        <v>79</v>
      </c>
      <c r="J23" s="20" t="s">
        <v>79</v>
      </c>
      <c r="K23" s="20" t="s">
        <v>79</v>
      </c>
      <c r="L23" s="20" t="s">
        <v>79</v>
      </c>
      <c r="M23" s="20" t="s">
        <v>79</v>
      </c>
      <c r="N23" s="20" t="s">
        <v>79</v>
      </c>
      <c r="O23" s="20" t="s">
        <v>79</v>
      </c>
      <c r="P23" s="20" t="s">
        <v>79</v>
      </c>
      <c r="Q23" s="19">
        <v>1</v>
      </c>
    </row>
    <row r="24" spans="1:18" ht="47.25" x14ac:dyDescent="0.25">
      <c r="A24" s="44" t="s">
        <v>132</v>
      </c>
      <c r="B24" s="37" t="s">
        <v>108</v>
      </c>
      <c r="C24" s="21" t="s">
        <v>45</v>
      </c>
      <c r="D24" s="20" t="s">
        <v>79</v>
      </c>
      <c r="E24" s="20" t="s">
        <v>79</v>
      </c>
      <c r="F24" s="20" t="s">
        <v>79</v>
      </c>
      <c r="G24" s="20" t="s">
        <v>79</v>
      </c>
      <c r="H24" s="20" t="s">
        <v>79</v>
      </c>
      <c r="I24" s="20" t="s">
        <v>79</v>
      </c>
      <c r="J24" s="20" t="s">
        <v>79</v>
      </c>
      <c r="K24" s="20" t="s">
        <v>79</v>
      </c>
      <c r="L24" s="20" t="s">
        <v>79</v>
      </c>
      <c r="M24" s="20" t="s">
        <v>79</v>
      </c>
      <c r="N24" s="20">
        <v>4</v>
      </c>
      <c r="O24" s="20" t="s">
        <v>79</v>
      </c>
      <c r="P24" s="20" t="s">
        <v>79</v>
      </c>
      <c r="Q24" s="55" t="s">
        <v>79</v>
      </c>
      <c r="R24" s="56" t="s">
        <v>92</v>
      </c>
    </row>
    <row r="25" spans="1:18" x14ac:dyDescent="0.25">
      <c r="B25" s="8"/>
    </row>
    <row r="26" spans="1:18" x14ac:dyDescent="0.25">
      <c r="B26" s="8"/>
    </row>
    <row r="27" spans="1:18" x14ac:dyDescent="0.25">
      <c r="B27" s="8"/>
    </row>
    <row r="28" spans="1:18" x14ac:dyDescent="0.25">
      <c r="B28" s="8"/>
    </row>
    <row r="29" spans="1:18" x14ac:dyDescent="0.25">
      <c r="B29" s="8"/>
    </row>
    <row r="30" spans="1:18" x14ac:dyDescent="0.25">
      <c r="B30" s="8"/>
    </row>
    <row r="31" spans="1:18" x14ac:dyDescent="0.25">
      <c r="B31" s="8"/>
    </row>
    <row r="32" spans="1:18" x14ac:dyDescent="0.25">
      <c r="B32" s="8"/>
    </row>
    <row r="33" spans="2:2" x14ac:dyDescent="0.25">
      <c r="B33" s="8"/>
    </row>
    <row r="34" spans="2:2" x14ac:dyDescent="0.25">
      <c r="B34" s="8"/>
    </row>
    <row r="35" spans="2:2" x14ac:dyDescent="0.25">
      <c r="B35" s="8"/>
    </row>
  </sheetData>
  <mergeCells count="8">
    <mergeCell ref="K1:Q1"/>
    <mergeCell ref="K2:Q2"/>
    <mergeCell ref="A3:O3"/>
    <mergeCell ref="C5:C6"/>
    <mergeCell ref="B5:B6"/>
    <mergeCell ref="A5:A6"/>
    <mergeCell ref="A4:O4"/>
    <mergeCell ref="D5:Q5"/>
  </mergeCells>
  <pageMargins left="1.1811023622047245" right="0.59055118110236227" top="0.78740157480314965" bottom="0.78740157480314965" header="0.31496062992125984" footer="0.31496062992125984"/>
  <pageSetup paperSize="9" scale="62"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zoomScale="130" zoomScaleNormal="130" workbookViewId="0">
      <selection activeCell="E1" sqref="E1:G1"/>
    </sheetView>
  </sheetViews>
  <sheetFormatPr defaultColWidth="9.140625" defaultRowHeight="15.75" x14ac:dyDescent="0.25"/>
  <cols>
    <col min="1" max="1" width="5.140625" style="45" customWidth="1"/>
    <col min="2" max="2" width="37.28515625" style="45" customWidth="1"/>
    <col min="3" max="3" width="22.42578125" style="45" customWidth="1"/>
    <col min="4" max="4" width="13.85546875" style="45" customWidth="1"/>
    <col min="5" max="5" width="13.42578125" style="45" customWidth="1"/>
    <col min="6" max="6" width="37.42578125" style="45" customWidth="1"/>
    <col min="7" max="7" width="9.140625" style="45"/>
    <col min="8" max="8" width="2" style="45" customWidth="1"/>
    <col min="9" max="16384" width="9.140625" style="45"/>
  </cols>
  <sheetData>
    <row r="1" spans="1:19" ht="127.5" customHeight="1" x14ac:dyDescent="0.25">
      <c r="A1" s="46" t="s">
        <v>110</v>
      </c>
      <c r="B1" s="46"/>
      <c r="C1" s="46"/>
      <c r="D1" s="46"/>
      <c r="E1" s="80" t="s">
        <v>171</v>
      </c>
      <c r="F1" s="80"/>
      <c r="G1" s="80"/>
    </row>
    <row r="2" spans="1:19" ht="236.25" customHeight="1" x14ac:dyDescent="0.25">
      <c r="A2" s="50"/>
      <c r="B2" s="50"/>
      <c r="C2" s="50"/>
      <c r="D2" s="50"/>
      <c r="E2" s="80" t="s">
        <v>152</v>
      </c>
      <c r="F2" s="80"/>
      <c r="G2" s="80"/>
      <c r="H2" s="41"/>
    </row>
    <row r="3" spans="1:19" ht="18.75" x14ac:dyDescent="0.25">
      <c r="A3" s="80" t="s">
        <v>111</v>
      </c>
      <c r="B3" s="80"/>
      <c r="C3" s="80"/>
      <c r="D3" s="80"/>
      <c r="E3" s="80"/>
      <c r="F3" s="80"/>
    </row>
    <row r="5" spans="1:19" ht="15.75" customHeight="1" x14ac:dyDescent="0.25">
      <c r="A5" s="75" t="s">
        <v>28</v>
      </c>
      <c r="B5" s="75" t="s">
        <v>49</v>
      </c>
      <c r="C5" s="75" t="s">
        <v>112</v>
      </c>
      <c r="D5" s="75" t="s">
        <v>113</v>
      </c>
      <c r="E5" s="75"/>
      <c r="F5" s="75" t="s">
        <v>114</v>
      </c>
      <c r="G5" s="75"/>
    </row>
    <row r="6" spans="1:19" ht="31.5" x14ac:dyDescent="0.25">
      <c r="A6" s="75"/>
      <c r="B6" s="75"/>
      <c r="C6" s="75"/>
      <c r="D6" s="19" t="s">
        <v>115</v>
      </c>
      <c r="E6" s="19" t="s">
        <v>116</v>
      </c>
      <c r="F6" s="75"/>
      <c r="G6" s="75"/>
    </row>
    <row r="7" spans="1:19" ht="31.5" x14ac:dyDescent="0.25">
      <c r="A7" s="44">
        <v>1</v>
      </c>
      <c r="B7" s="47" t="s">
        <v>50</v>
      </c>
      <c r="C7" s="19"/>
      <c r="D7" s="19"/>
      <c r="E7" s="19"/>
      <c r="F7" s="75"/>
      <c r="G7" s="75"/>
      <c r="S7" s="45">
        <v>0</v>
      </c>
    </row>
    <row r="8" spans="1:19" ht="47.25" x14ac:dyDescent="0.25">
      <c r="A8" s="44" t="s">
        <v>70</v>
      </c>
      <c r="B8" s="47" t="s">
        <v>52</v>
      </c>
      <c r="C8" s="19" t="s">
        <v>3</v>
      </c>
      <c r="D8" s="19">
        <v>2015</v>
      </c>
      <c r="E8" s="19">
        <v>2017</v>
      </c>
      <c r="F8" s="75" t="s">
        <v>117</v>
      </c>
      <c r="G8" s="75"/>
    </row>
    <row r="9" spans="1:19" ht="81.75" customHeight="1" x14ac:dyDescent="0.25">
      <c r="A9" s="44" t="s">
        <v>71</v>
      </c>
      <c r="B9" s="47" t="s">
        <v>155</v>
      </c>
      <c r="C9" s="19" t="s">
        <v>3</v>
      </c>
      <c r="D9" s="19">
        <v>2015</v>
      </c>
      <c r="E9" s="19">
        <v>2016</v>
      </c>
      <c r="F9" s="75" t="s">
        <v>153</v>
      </c>
      <c r="G9" s="75"/>
    </row>
    <row r="10" spans="1:19" ht="78.75" x14ac:dyDescent="0.25">
      <c r="A10" s="44" t="s">
        <v>72</v>
      </c>
      <c r="B10" s="47" t="s">
        <v>154</v>
      </c>
      <c r="C10" s="19" t="s">
        <v>3</v>
      </c>
      <c r="D10" s="19">
        <v>2015</v>
      </c>
      <c r="E10" s="19">
        <v>2016</v>
      </c>
      <c r="F10" s="75" t="s">
        <v>156</v>
      </c>
      <c r="G10" s="75"/>
    </row>
    <row r="11" spans="1:19" ht="57" customHeight="1" x14ac:dyDescent="0.25">
      <c r="A11" s="44" t="s">
        <v>73</v>
      </c>
      <c r="B11" s="47" t="s">
        <v>53</v>
      </c>
      <c r="C11" s="19" t="s">
        <v>3</v>
      </c>
      <c r="D11" s="19">
        <v>2023</v>
      </c>
      <c r="E11" s="19">
        <v>2025</v>
      </c>
      <c r="F11" s="75" t="s">
        <v>117</v>
      </c>
      <c r="G11" s="75"/>
    </row>
    <row r="12" spans="1:19" ht="72.75" customHeight="1" x14ac:dyDescent="0.25">
      <c r="A12" s="44" t="s">
        <v>74</v>
      </c>
      <c r="B12" s="47" t="s">
        <v>54</v>
      </c>
      <c r="C12" s="19" t="s">
        <v>3</v>
      </c>
      <c r="D12" s="19">
        <v>2025</v>
      </c>
      <c r="E12" s="19">
        <v>2025</v>
      </c>
      <c r="F12" s="75" t="s">
        <v>118</v>
      </c>
      <c r="G12" s="75"/>
    </row>
    <row r="13" spans="1:19" ht="144.75" customHeight="1" x14ac:dyDescent="0.25">
      <c r="A13" s="44" t="s">
        <v>75</v>
      </c>
      <c r="B13" s="47" t="s">
        <v>141</v>
      </c>
      <c r="C13" s="19" t="s">
        <v>3</v>
      </c>
      <c r="D13" s="19">
        <v>2015</v>
      </c>
      <c r="E13" s="19">
        <v>2017</v>
      </c>
      <c r="F13" s="75" t="s">
        <v>118</v>
      </c>
      <c r="G13" s="75"/>
    </row>
    <row r="14" spans="1:19" ht="192" customHeight="1" x14ac:dyDescent="0.25">
      <c r="A14" s="44" t="s">
        <v>76</v>
      </c>
      <c r="B14" s="48" t="s">
        <v>142</v>
      </c>
      <c r="C14" s="19" t="s">
        <v>3</v>
      </c>
      <c r="D14" s="19">
        <v>2015</v>
      </c>
      <c r="E14" s="19">
        <v>2016</v>
      </c>
      <c r="F14" s="75" t="s">
        <v>119</v>
      </c>
      <c r="G14" s="75"/>
    </row>
    <row r="15" spans="1:19" ht="168" customHeight="1" x14ac:dyDescent="0.25">
      <c r="A15" s="44" t="s">
        <v>120</v>
      </c>
      <c r="B15" s="48" t="s">
        <v>158</v>
      </c>
      <c r="C15" s="19" t="s">
        <v>3</v>
      </c>
      <c r="D15" s="19">
        <v>2015</v>
      </c>
      <c r="E15" s="19">
        <v>2015</v>
      </c>
      <c r="F15" s="75" t="s">
        <v>157</v>
      </c>
      <c r="G15" s="75"/>
    </row>
    <row r="16" spans="1:19" ht="108.75" customHeight="1" x14ac:dyDescent="0.25">
      <c r="A16" s="44" t="s">
        <v>123</v>
      </c>
      <c r="B16" s="48" t="s">
        <v>143</v>
      </c>
      <c r="C16" s="19" t="s">
        <v>121</v>
      </c>
      <c r="D16" s="19">
        <v>2017</v>
      </c>
      <c r="E16" s="19">
        <v>2017</v>
      </c>
      <c r="F16" s="75" t="s">
        <v>122</v>
      </c>
      <c r="G16" s="75"/>
    </row>
    <row r="17" spans="1:8" ht="50.25" customHeight="1" x14ac:dyDescent="0.25">
      <c r="A17" s="44" t="s">
        <v>124</v>
      </c>
      <c r="B17" s="48" t="s">
        <v>51</v>
      </c>
      <c r="C17" s="19"/>
      <c r="D17" s="19"/>
      <c r="E17" s="19"/>
      <c r="F17" s="75"/>
      <c r="G17" s="75"/>
    </row>
    <row r="18" spans="1:8" ht="47.25" x14ac:dyDescent="0.25">
      <c r="A18" s="43" t="s">
        <v>77</v>
      </c>
      <c r="B18" s="48" t="s">
        <v>55</v>
      </c>
      <c r="C18" s="19" t="s">
        <v>121</v>
      </c>
      <c r="D18" s="19">
        <v>2015</v>
      </c>
      <c r="E18" s="19">
        <v>2027</v>
      </c>
      <c r="F18" s="75" t="s">
        <v>125</v>
      </c>
      <c r="G18" s="75"/>
    </row>
    <row r="19" spans="1:8" ht="47.25" x14ac:dyDescent="0.25">
      <c r="A19" s="43" t="s">
        <v>144</v>
      </c>
      <c r="B19" s="48" t="s">
        <v>56</v>
      </c>
      <c r="C19" s="19" t="s">
        <v>121</v>
      </c>
      <c r="D19" s="19">
        <v>2015</v>
      </c>
      <c r="E19" s="19">
        <v>2027</v>
      </c>
      <c r="F19" s="75" t="s">
        <v>125</v>
      </c>
      <c r="G19" s="75"/>
    </row>
    <row r="20" spans="1:8" ht="204.75" x14ac:dyDescent="0.25">
      <c r="A20" s="43" t="s">
        <v>145</v>
      </c>
      <c r="B20" s="48" t="s">
        <v>161</v>
      </c>
      <c r="C20" s="19" t="s">
        <v>121</v>
      </c>
      <c r="D20" s="19">
        <v>2025</v>
      </c>
      <c r="E20" s="19">
        <v>2027</v>
      </c>
      <c r="F20" s="75" t="s">
        <v>125</v>
      </c>
      <c r="G20" s="75"/>
    </row>
    <row r="21" spans="1:8" ht="94.5" x14ac:dyDescent="0.25">
      <c r="A21" s="19" t="s">
        <v>126</v>
      </c>
      <c r="B21" s="37" t="s">
        <v>100</v>
      </c>
      <c r="C21" s="19" t="s">
        <v>121</v>
      </c>
      <c r="D21" s="19"/>
      <c r="E21" s="19"/>
      <c r="F21" s="75"/>
      <c r="G21" s="75"/>
    </row>
    <row r="22" spans="1:8" ht="47.25" x14ac:dyDescent="0.25">
      <c r="A22" s="19" t="s">
        <v>90</v>
      </c>
      <c r="B22" s="48" t="s">
        <v>104</v>
      </c>
      <c r="C22" s="19" t="s">
        <v>121</v>
      </c>
      <c r="D22" s="19">
        <v>2021</v>
      </c>
      <c r="E22" s="19">
        <v>2027</v>
      </c>
      <c r="F22" s="75" t="s">
        <v>127</v>
      </c>
      <c r="G22" s="75"/>
    </row>
    <row r="23" spans="1:8" ht="63" customHeight="1" x14ac:dyDescent="0.25">
      <c r="A23" s="19" t="s">
        <v>101</v>
      </c>
      <c r="B23" s="48" t="s">
        <v>106</v>
      </c>
      <c r="C23" s="19" t="s">
        <v>121</v>
      </c>
      <c r="D23" s="19">
        <v>2022</v>
      </c>
      <c r="E23" s="19">
        <v>2027</v>
      </c>
      <c r="F23" s="75" t="s">
        <v>127</v>
      </c>
      <c r="G23" s="75"/>
    </row>
    <row r="24" spans="1:8" ht="63" x14ac:dyDescent="0.25">
      <c r="A24" s="19" t="s">
        <v>103</v>
      </c>
      <c r="B24" s="48" t="s">
        <v>105</v>
      </c>
      <c r="C24" s="19" t="s">
        <v>3</v>
      </c>
      <c r="D24" s="19">
        <v>2023</v>
      </c>
      <c r="E24" s="19">
        <v>2027</v>
      </c>
      <c r="F24" s="75" t="s">
        <v>128</v>
      </c>
      <c r="G24" s="75"/>
    </row>
    <row r="25" spans="1:8" ht="78.75" x14ac:dyDescent="0.25">
      <c r="A25" s="19" t="s">
        <v>107</v>
      </c>
      <c r="B25" s="37" t="s">
        <v>109</v>
      </c>
      <c r="C25" s="19" t="s">
        <v>121</v>
      </c>
      <c r="D25" s="19">
        <v>2023</v>
      </c>
      <c r="E25" s="19">
        <v>2027</v>
      </c>
      <c r="F25" s="75" t="s">
        <v>128</v>
      </c>
      <c r="G25" s="75"/>
    </row>
    <row r="26" spans="1:8" ht="63" x14ac:dyDescent="0.25">
      <c r="A26" s="44" t="s">
        <v>132</v>
      </c>
      <c r="B26" s="37" t="s">
        <v>108</v>
      </c>
      <c r="C26" s="19" t="s">
        <v>121</v>
      </c>
      <c r="D26" s="19">
        <v>2024</v>
      </c>
      <c r="E26" s="19">
        <v>2027</v>
      </c>
      <c r="F26" s="75" t="s">
        <v>129</v>
      </c>
      <c r="G26" s="75"/>
      <c r="H26" s="57" t="s">
        <v>92</v>
      </c>
    </row>
    <row r="27" spans="1:8" x14ac:dyDescent="0.25">
      <c r="A27" s="49"/>
    </row>
    <row r="28" spans="1:8" ht="15.75" customHeight="1" x14ac:dyDescent="0.25"/>
    <row r="33" ht="15.75" customHeight="1" x14ac:dyDescent="0.25"/>
    <row r="38" ht="15.75" customHeight="1" x14ac:dyDescent="0.25"/>
    <row r="43" ht="15.75" customHeight="1" x14ac:dyDescent="0.25"/>
  </sheetData>
  <mergeCells count="28">
    <mergeCell ref="F24:G24"/>
    <mergeCell ref="F25:G25"/>
    <mergeCell ref="F26:G26"/>
    <mergeCell ref="F19:G19"/>
    <mergeCell ref="F20:G20"/>
    <mergeCell ref="F21:G21"/>
    <mergeCell ref="F22:G22"/>
    <mergeCell ref="F23:G23"/>
    <mergeCell ref="F14:G14"/>
    <mergeCell ref="F15:G15"/>
    <mergeCell ref="F16:G16"/>
    <mergeCell ref="F17:G17"/>
    <mergeCell ref="F18:G18"/>
    <mergeCell ref="F9:G9"/>
    <mergeCell ref="F10:G10"/>
    <mergeCell ref="F11:G11"/>
    <mergeCell ref="F12:G12"/>
    <mergeCell ref="F13:G13"/>
    <mergeCell ref="E1:G1"/>
    <mergeCell ref="E2:G2"/>
    <mergeCell ref="F5:G6"/>
    <mergeCell ref="F7:G7"/>
    <mergeCell ref="F8:G8"/>
    <mergeCell ref="A3:F3"/>
    <mergeCell ref="A5:A6"/>
    <mergeCell ref="B5:B6"/>
    <mergeCell ref="C5:C6"/>
    <mergeCell ref="D5:E5"/>
  </mergeCells>
  <pageMargins left="1.1811023622047245" right="0.59055118110236227" top="0.78740157480314965" bottom="0.78740157480314965"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2"/>
  <sheetViews>
    <sheetView tabSelected="1" zoomScale="90" zoomScaleNormal="90" zoomScalePageLayoutView="70" workbookViewId="0">
      <selection activeCell="N1" sqref="N1:R1"/>
    </sheetView>
  </sheetViews>
  <sheetFormatPr defaultColWidth="9.140625" defaultRowHeight="15.75" x14ac:dyDescent="0.25"/>
  <cols>
    <col min="1" max="1" width="6" style="24" customWidth="1"/>
    <col min="2" max="2" width="58.28515625" style="24" customWidth="1"/>
    <col min="3" max="3" width="26.140625" style="24" customWidth="1"/>
    <col min="4" max="4" width="16" style="24" customWidth="1"/>
    <col min="5" max="7" width="12.7109375" style="24" customWidth="1"/>
    <col min="8" max="8" width="12.7109375" style="31" customWidth="1"/>
    <col min="9" max="13" width="12.7109375" style="24" customWidth="1"/>
    <col min="14" max="15" width="12.7109375" style="6" customWidth="1"/>
    <col min="16" max="18" width="12.7109375" style="24" customWidth="1"/>
    <col min="19" max="19" width="3" style="24" customWidth="1"/>
    <col min="20" max="16384" width="9.140625" style="24"/>
  </cols>
  <sheetData>
    <row r="1" spans="1:18" ht="150" customHeight="1" x14ac:dyDescent="0.25">
      <c r="A1" s="23" t="s">
        <v>91</v>
      </c>
      <c r="B1" s="23"/>
      <c r="C1" s="96"/>
      <c r="D1" s="96"/>
      <c r="E1" s="96"/>
      <c r="F1" s="96"/>
      <c r="G1" s="23"/>
      <c r="H1" s="23"/>
      <c r="I1" s="23"/>
      <c r="J1" s="23"/>
      <c r="K1" s="23"/>
      <c r="L1" s="23"/>
      <c r="N1" s="97" t="s">
        <v>168</v>
      </c>
      <c r="O1" s="97"/>
      <c r="P1" s="97"/>
      <c r="Q1" s="97"/>
      <c r="R1" s="97"/>
    </row>
    <row r="2" spans="1:18" ht="246.75" customHeight="1" x14ac:dyDescent="0.25">
      <c r="A2" s="25" t="s">
        <v>91</v>
      </c>
      <c r="B2" s="25"/>
      <c r="C2" s="95"/>
      <c r="D2" s="95"/>
      <c r="E2" s="95"/>
      <c r="F2" s="95"/>
      <c r="G2" s="25"/>
      <c r="H2" s="25"/>
      <c r="I2" s="25"/>
      <c r="J2" s="25"/>
      <c r="K2" s="25"/>
      <c r="L2" s="25"/>
      <c r="N2" s="97" t="s">
        <v>159</v>
      </c>
      <c r="O2" s="97"/>
      <c r="P2" s="97"/>
      <c r="Q2" s="97"/>
      <c r="R2" s="97"/>
    </row>
    <row r="3" spans="1:18" ht="15.75" customHeight="1" x14ac:dyDescent="0.25">
      <c r="A3" s="95" t="s">
        <v>57</v>
      </c>
      <c r="B3" s="95"/>
      <c r="C3" s="95"/>
      <c r="D3" s="95"/>
      <c r="E3" s="95"/>
      <c r="F3" s="95"/>
      <c r="G3" s="95"/>
      <c r="H3" s="95"/>
      <c r="I3" s="95"/>
      <c r="J3" s="95"/>
      <c r="K3" s="95"/>
      <c r="L3" s="95"/>
      <c r="M3" s="95"/>
      <c r="N3" s="95"/>
      <c r="O3" s="95"/>
      <c r="P3" s="95"/>
      <c r="Q3" s="95"/>
      <c r="R3" s="95"/>
    </row>
    <row r="4" spans="1:18" ht="20.25" customHeight="1" x14ac:dyDescent="0.25"/>
    <row r="5" spans="1:18" ht="27" customHeight="1" x14ac:dyDescent="0.25">
      <c r="A5" s="81" t="s">
        <v>28</v>
      </c>
      <c r="B5" s="81" t="s">
        <v>49</v>
      </c>
      <c r="C5" s="81" t="s">
        <v>58</v>
      </c>
      <c r="D5" s="98" t="s">
        <v>59</v>
      </c>
      <c r="E5" s="99"/>
      <c r="F5" s="99"/>
      <c r="G5" s="99"/>
      <c r="H5" s="99"/>
      <c r="I5" s="99"/>
      <c r="J5" s="99"/>
      <c r="K5" s="99"/>
      <c r="L5" s="99"/>
      <c r="M5" s="99"/>
      <c r="N5" s="99"/>
      <c r="O5" s="99"/>
      <c r="P5" s="99"/>
      <c r="Q5" s="99"/>
      <c r="R5" s="100"/>
    </row>
    <row r="6" spans="1:18" ht="54.75" customHeight="1" x14ac:dyDescent="0.25">
      <c r="A6" s="81"/>
      <c r="B6" s="81"/>
      <c r="C6" s="81"/>
      <c r="D6" s="38" t="s">
        <v>60</v>
      </c>
      <c r="E6" s="38" t="s">
        <v>61</v>
      </c>
      <c r="F6" s="38" t="s">
        <v>31</v>
      </c>
      <c r="G6" s="38" t="s">
        <v>32</v>
      </c>
      <c r="H6" s="26" t="s">
        <v>33</v>
      </c>
      <c r="I6" s="38" t="s">
        <v>34</v>
      </c>
      <c r="J6" s="38" t="s">
        <v>35</v>
      </c>
      <c r="K6" s="38" t="s">
        <v>36</v>
      </c>
      <c r="L6" s="38" t="s">
        <v>37</v>
      </c>
      <c r="M6" s="38" t="s">
        <v>38</v>
      </c>
      <c r="N6" s="38" t="s">
        <v>39</v>
      </c>
      <c r="O6" s="38" t="s">
        <v>40</v>
      </c>
      <c r="P6" s="38" t="s">
        <v>41</v>
      </c>
      <c r="Q6" s="38" t="s">
        <v>94</v>
      </c>
      <c r="R6" s="38" t="s">
        <v>95</v>
      </c>
    </row>
    <row r="7" spans="1:18" x14ac:dyDescent="0.25">
      <c r="A7" s="38">
        <v>1</v>
      </c>
      <c r="B7" s="38">
        <v>2</v>
      </c>
      <c r="C7" s="38">
        <v>3</v>
      </c>
      <c r="D7" s="38">
        <v>4</v>
      </c>
      <c r="E7" s="38">
        <v>5</v>
      </c>
      <c r="F7" s="38">
        <v>6</v>
      </c>
      <c r="G7" s="38">
        <v>7</v>
      </c>
      <c r="H7" s="26">
        <v>8</v>
      </c>
      <c r="I7" s="38">
        <v>9</v>
      </c>
      <c r="J7" s="38">
        <v>10</v>
      </c>
      <c r="K7" s="38">
        <v>11</v>
      </c>
      <c r="L7" s="38">
        <v>12</v>
      </c>
      <c r="M7" s="38">
        <v>13</v>
      </c>
      <c r="N7" s="38">
        <v>14</v>
      </c>
      <c r="O7" s="38">
        <v>15</v>
      </c>
      <c r="P7" s="38">
        <v>16</v>
      </c>
      <c r="Q7" s="38">
        <v>17</v>
      </c>
      <c r="R7" s="38">
        <v>18</v>
      </c>
    </row>
    <row r="8" spans="1:18" s="33" customFormat="1" ht="31.5" customHeight="1" x14ac:dyDescent="0.25">
      <c r="A8" s="85" t="s">
        <v>149</v>
      </c>
      <c r="B8" s="86" t="s">
        <v>50</v>
      </c>
      <c r="C8" s="38"/>
      <c r="D8" s="27" t="s">
        <v>62</v>
      </c>
      <c r="E8" s="28">
        <f>SUM(E9:E12)</f>
        <v>444353.39999999997</v>
      </c>
      <c r="F8" s="28">
        <f>F9+F10+F11+F12</f>
        <v>337581.69999999995</v>
      </c>
      <c r="G8" s="28">
        <f t="shared" ref="G8:R8" si="0">G9+G10+G11+G12</f>
        <v>94162.9</v>
      </c>
      <c r="H8" s="29">
        <f t="shared" si="0"/>
        <v>12608.8</v>
      </c>
      <c r="I8" s="28">
        <f t="shared" si="0"/>
        <v>0</v>
      </c>
      <c r="J8" s="28">
        <f t="shared" si="0"/>
        <v>0</v>
      </c>
      <c r="K8" s="28">
        <f t="shared" si="0"/>
        <v>0</v>
      </c>
      <c r="L8" s="28">
        <f t="shared" si="0"/>
        <v>0</v>
      </c>
      <c r="M8" s="28">
        <f t="shared" si="0"/>
        <v>0</v>
      </c>
      <c r="N8" s="28">
        <f t="shared" si="0"/>
        <v>0</v>
      </c>
      <c r="O8" s="28">
        <f t="shared" si="0"/>
        <v>0</v>
      </c>
      <c r="P8" s="28">
        <f t="shared" si="0"/>
        <v>0</v>
      </c>
      <c r="Q8" s="28">
        <f t="shared" si="0"/>
        <v>0</v>
      </c>
      <c r="R8" s="28">
        <f t="shared" si="0"/>
        <v>0</v>
      </c>
    </row>
    <row r="9" spans="1:18" s="33" customFormat="1" x14ac:dyDescent="0.25">
      <c r="A9" s="85"/>
      <c r="B9" s="86"/>
      <c r="C9" s="38"/>
      <c r="D9" s="27" t="s">
        <v>63</v>
      </c>
      <c r="E9" s="28">
        <f t="shared" ref="E9:E12" si="1">SUM(F9:P9)</f>
        <v>27115.100000000002</v>
      </c>
      <c r="F9" s="28">
        <f>F14+F34+F39+F44+F49+F54+F59+F64+F69</f>
        <v>21033.100000000002</v>
      </c>
      <c r="G9" s="28">
        <f t="shared" ref="G9:P9" si="2">G14+G34+G39+G44+G49+G54+G59+G64+G69</f>
        <v>4747.2</v>
      </c>
      <c r="H9" s="29">
        <f>H14+H34+H39+H44+H49+H54+H59+H64+H69</f>
        <v>1334.8000000000002</v>
      </c>
      <c r="I9" s="28">
        <f t="shared" si="2"/>
        <v>0</v>
      </c>
      <c r="J9" s="28">
        <f t="shared" si="2"/>
        <v>0</v>
      </c>
      <c r="K9" s="28">
        <f t="shared" si="2"/>
        <v>0</v>
      </c>
      <c r="L9" s="28">
        <f t="shared" si="2"/>
        <v>0</v>
      </c>
      <c r="M9" s="28">
        <f t="shared" si="2"/>
        <v>0</v>
      </c>
      <c r="N9" s="28">
        <f t="shared" si="2"/>
        <v>0</v>
      </c>
      <c r="O9" s="28">
        <f>O14+O34+O39+O44+O49+O54+O59+O64+O69</f>
        <v>0</v>
      </c>
      <c r="P9" s="28">
        <f t="shared" si="2"/>
        <v>0</v>
      </c>
      <c r="Q9" s="28">
        <f>Q14+Q34+Q39+Q44+Q49+Q54+Q59+Q64+Q69</f>
        <v>0</v>
      </c>
      <c r="R9" s="28">
        <f t="shared" ref="R9:R11" si="3">R14+R34+R39+R44+R49+R54+R59+R64+R69</f>
        <v>0</v>
      </c>
    </row>
    <row r="10" spans="1:18" s="33" customFormat="1" x14ac:dyDescent="0.25">
      <c r="A10" s="85"/>
      <c r="B10" s="86"/>
      <c r="C10" s="38"/>
      <c r="D10" s="27" t="s">
        <v>65</v>
      </c>
      <c r="E10" s="28">
        <f t="shared" si="1"/>
        <v>417238.3</v>
      </c>
      <c r="F10" s="28">
        <f t="shared" ref="F10:F12" si="4">F15+F35+F40+F45+F50+F55+F60+F65+F70</f>
        <v>316548.59999999998</v>
      </c>
      <c r="G10" s="28">
        <f>G15+G35+G40+G45+G50+G55+G60+G65+G70</f>
        <v>89415.7</v>
      </c>
      <c r="H10" s="29">
        <f t="shared" ref="H10:R12" si="5">H15+H35+H40+H45+H50+H55+H60+H65+H70</f>
        <v>11274</v>
      </c>
      <c r="I10" s="28">
        <f t="shared" si="5"/>
        <v>0</v>
      </c>
      <c r="J10" s="28">
        <f t="shared" si="5"/>
        <v>0</v>
      </c>
      <c r="K10" s="28">
        <f t="shared" si="5"/>
        <v>0</v>
      </c>
      <c r="L10" s="28">
        <f t="shared" si="5"/>
        <v>0</v>
      </c>
      <c r="M10" s="28">
        <f t="shared" si="5"/>
        <v>0</v>
      </c>
      <c r="N10" s="28">
        <f t="shared" si="5"/>
        <v>0</v>
      </c>
      <c r="O10" s="28">
        <f>O15+O35+O40+O45+O50+O55+O60+O65+O70</f>
        <v>0</v>
      </c>
      <c r="P10" s="28">
        <f t="shared" si="5"/>
        <v>0</v>
      </c>
      <c r="Q10" s="28">
        <f>Q15+Q35+Q40+Q45+Q50+Q55+Q60+Q65+Q70</f>
        <v>0</v>
      </c>
      <c r="R10" s="28">
        <f t="shared" si="3"/>
        <v>0</v>
      </c>
    </row>
    <row r="11" spans="1:18" s="33" customFormat="1" x14ac:dyDescent="0.25">
      <c r="A11" s="85"/>
      <c r="B11" s="86"/>
      <c r="C11" s="38"/>
      <c r="D11" s="27" t="s">
        <v>64</v>
      </c>
      <c r="E11" s="28">
        <f t="shared" si="1"/>
        <v>0</v>
      </c>
      <c r="F11" s="28">
        <f t="shared" si="4"/>
        <v>0</v>
      </c>
      <c r="G11" s="28">
        <f>G16+G36+G41+G46+G51+G56+G61+G66+G71</f>
        <v>0</v>
      </c>
      <c r="H11" s="29">
        <f t="shared" si="5"/>
        <v>0</v>
      </c>
      <c r="I11" s="28">
        <f t="shared" si="5"/>
        <v>0</v>
      </c>
      <c r="J11" s="28">
        <f t="shared" si="5"/>
        <v>0</v>
      </c>
      <c r="K11" s="28">
        <f t="shared" si="5"/>
        <v>0</v>
      </c>
      <c r="L11" s="28">
        <f t="shared" si="5"/>
        <v>0</v>
      </c>
      <c r="M11" s="28">
        <f t="shared" si="5"/>
        <v>0</v>
      </c>
      <c r="N11" s="28">
        <f t="shared" si="5"/>
        <v>0</v>
      </c>
      <c r="O11" s="28">
        <f>O16+O36+O41+O46+O51+O56+O61+O66+O71</f>
        <v>0</v>
      </c>
      <c r="P11" s="28">
        <f t="shared" si="5"/>
        <v>0</v>
      </c>
      <c r="Q11" s="28">
        <f>Q16+Q36+Q41+Q46+Q51+Q56+Q61+Q66+Q71</f>
        <v>0</v>
      </c>
      <c r="R11" s="28">
        <f t="shared" si="3"/>
        <v>0</v>
      </c>
    </row>
    <row r="12" spans="1:18" s="33" customFormat="1" x14ac:dyDescent="0.25">
      <c r="A12" s="85"/>
      <c r="B12" s="86"/>
      <c r="C12" s="38"/>
      <c r="D12" s="27" t="s">
        <v>66</v>
      </c>
      <c r="E12" s="28">
        <f t="shared" si="1"/>
        <v>0</v>
      </c>
      <c r="F12" s="28">
        <f t="shared" si="4"/>
        <v>0</v>
      </c>
      <c r="G12" s="28">
        <f>G17+G37+G42+G47+G52+G57+G62+G67+G72</f>
        <v>0</v>
      </c>
      <c r="H12" s="29">
        <f t="shared" si="5"/>
        <v>0</v>
      </c>
      <c r="I12" s="28">
        <f t="shared" si="5"/>
        <v>0</v>
      </c>
      <c r="J12" s="28">
        <f t="shared" si="5"/>
        <v>0</v>
      </c>
      <c r="K12" s="28">
        <f t="shared" si="5"/>
        <v>0</v>
      </c>
      <c r="L12" s="28">
        <f t="shared" si="5"/>
        <v>0</v>
      </c>
      <c r="M12" s="28">
        <f t="shared" si="5"/>
        <v>0</v>
      </c>
      <c r="N12" s="28">
        <f t="shared" si="5"/>
        <v>0</v>
      </c>
      <c r="O12" s="28">
        <f t="shared" si="5"/>
        <v>0</v>
      </c>
      <c r="P12" s="28">
        <f t="shared" si="5"/>
        <v>0</v>
      </c>
      <c r="Q12" s="28">
        <f t="shared" si="5"/>
        <v>0</v>
      </c>
      <c r="R12" s="28">
        <f t="shared" si="5"/>
        <v>0</v>
      </c>
    </row>
    <row r="13" spans="1:18" ht="36" customHeight="1" x14ac:dyDescent="0.25">
      <c r="A13" s="85" t="s">
        <v>70</v>
      </c>
      <c r="B13" s="86" t="s">
        <v>52</v>
      </c>
      <c r="C13" s="81" t="s">
        <v>3</v>
      </c>
      <c r="D13" s="27" t="s">
        <v>62</v>
      </c>
      <c r="E13" s="28">
        <f>SUM(F13:P13)</f>
        <v>427892.10000000003</v>
      </c>
      <c r="F13" s="28">
        <f>SUM(F14:F17)</f>
        <v>325504</v>
      </c>
      <c r="G13" s="28">
        <f t="shared" ref="G13:R13" si="6">SUM(G14:G17)</f>
        <v>90985.900000000009</v>
      </c>
      <c r="H13" s="29">
        <f t="shared" si="6"/>
        <v>11402.2</v>
      </c>
      <c r="I13" s="28">
        <f t="shared" si="6"/>
        <v>0</v>
      </c>
      <c r="J13" s="28">
        <f t="shared" si="6"/>
        <v>0</v>
      </c>
      <c r="K13" s="28">
        <f t="shared" si="6"/>
        <v>0</v>
      </c>
      <c r="L13" s="28">
        <f t="shared" si="6"/>
        <v>0</v>
      </c>
      <c r="M13" s="28">
        <f t="shared" si="6"/>
        <v>0</v>
      </c>
      <c r="N13" s="28">
        <f t="shared" si="6"/>
        <v>0</v>
      </c>
      <c r="O13" s="28">
        <f t="shared" si="6"/>
        <v>0</v>
      </c>
      <c r="P13" s="28">
        <f t="shared" si="6"/>
        <v>0</v>
      </c>
      <c r="Q13" s="28">
        <f t="shared" si="6"/>
        <v>0</v>
      </c>
      <c r="R13" s="28">
        <f t="shared" si="6"/>
        <v>0</v>
      </c>
    </row>
    <row r="14" spans="1:18" x14ac:dyDescent="0.25">
      <c r="A14" s="85"/>
      <c r="B14" s="86"/>
      <c r="C14" s="81"/>
      <c r="D14" s="27" t="s">
        <v>63</v>
      </c>
      <c r="E14" s="28">
        <f>SUM(F14:H14)</f>
        <v>23077.200000000001</v>
      </c>
      <c r="F14" s="28">
        <f>F19+F24+F29</f>
        <v>19349.400000000001</v>
      </c>
      <c r="G14" s="28">
        <f t="shared" ref="G14:H14" si="7">G19+G24+G29</f>
        <v>3599.6</v>
      </c>
      <c r="H14" s="29">
        <f t="shared" si="7"/>
        <v>128.19999999999999</v>
      </c>
      <c r="I14" s="28">
        <v>0</v>
      </c>
      <c r="J14" s="28">
        <v>0</v>
      </c>
      <c r="K14" s="28">
        <v>0</v>
      </c>
      <c r="L14" s="28">
        <v>0</v>
      </c>
      <c r="M14" s="28">
        <v>0</v>
      </c>
      <c r="N14" s="28">
        <v>0</v>
      </c>
      <c r="O14" s="28">
        <v>0</v>
      </c>
      <c r="P14" s="28">
        <v>0</v>
      </c>
      <c r="Q14" s="28">
        <v>0</v>
      </c>
      <c r="R14" s="28">
        <v>0</v>
      </c>
    </row>
    <row r="15" spans="1:18" x14ac:dyDescent="0.25">
      <c r="A15" s="85"/>
      <c r="B15" s="86"/>
      <c r="C15" s="81"/>
      <c r="D15" s="27" t="s">
        <v>65</v>
      </c>
      <c r="E15" s="28">
        <f t="shared" ref="E15:E17" si="8">SUM(F15:P15)</f>
        <v>404814.89999999997</v>
      </c>
      <c r="F15" s="28">
        <f t="shared" ref="F15:H17" si="9">F20+F25+F30</f>
        <v>306154.59999999998</v>
      </c>
      <c r="G15" s="28">
        <f t="shared" si="9"/>
        <v>87386.3</v>
      </c>
      <c r="H15" s="29">
        <f t="shared" si="9"/>
        <v>11274</v>
      </c>
      <c r="I15" s="28">
        <v>0</v>
      </c>
      <c r="J15" s="28">
        <v>0</v>
      </c>
      <c r="K15" s="28">
        <v>0</v>
      </c>
      <c r="L15" s="28">
        <v>0</v>
      </c>
      <c r="M15" s="28">
        <v>0</v>
      </c>
      <c r="N15" s="28">
        <v>0</v>
      </c>
      <c r="O15" s="28">
        <v>0</v>
      </c>
      <c r="P15" s="28">
        <v>0</v>
      </c>
      <c r="Q15" s="28">
        <v>0</v>
      </c>
      <c r="R15" s="28">
        <v>0</v>
      </c>
    </row>
    <row r="16" spans="1:18" x14ac:dyDescent="0.25">
      <c r="A16" s="85"/>
      <c r="B16" s="86"/>
      <c r="C16" s="81"/>
      <c r="D16" s="27" t="s">
        <v>64</v>
      </c>
      <c r="E16" s="28">
        <f t="shared" si="8"/>
        <v>0</v>
      </c>
      <c r="F16" s="28">
        <f t="shared" si="9"/>
        <v>0</v>
      </c>
      <c r="G16" s="28">
        <f t="shared" si="9"/>
        <v>0</v>
      </c>
      <c r="H16" s="29">
        <f t="shared" si="9"/>
        <v>0</v>
      </c>
      <c r="I16" s="28">
        <v>0</v>
      </c>
      <c r="J16" s="28">
        <v>0</v>
      </c>
      <c r="K16" s="28">
        <v>0</v>
      </c>
      <c r="L16" s="28">
        <v>0</v>
      </c>
      <c r="M16" s="28">
        <v>0</v>
      </c>
      <c r="N16" s="28">
        <v>0</v>
      </c>
      <c r="O16" s="28">
        <v>0</v>
      </c>
      <c r="P16" s="28">
        <v>0</v>
      </c>
      <c r="Q16" s="28">
        <v>0</v>
      </c>
      <c r="R16" s="28">
        <v>0</v>
      </c>
    </row>
    <row r="17" spans="1:18" ht="21" customHeight="1" x14ac:dyDescent="0.25">
      <c r="A17" s="85"/>
      <c r="B17" s="86"/>
      <c r="C17" s="81"/>
      <c r="D17" s="27" t="s">
        <v>66</v>
      </c>
      <c r="E17" s="28">
        <f t="shared" si="8"/>
        <v>0</v>
      </c>
      <c r="F17" s="28">
        <f t="shared" si="9"/>
        <v>0</v>
      </c>
      <c r="G17" s="28">
        <f t="shared" si="9"/>
        <v>0</v>
      </c>
      <c r="H17" s="29">
        <f t="shared" si="9"/>
        <v>0</v>
      </c>
      <c r="I17" s="28">
        <v>0</v>
      </c>
      <c r="J17" s="28">
        <v>0</v>
      </c>
      <c r="K17" s="28">
        <v>0</v>
      </c>
      <c r="L17" s="28">
        <v>0</v>
      </c>
      <c r="M17" s="28">
        <v>0</v>
      </c>
      <c r="N17" s="28">
        <v>0</v>
      </c>
      <c r="O17" s="28">
        <v>0</v>
      </c>
      <c r="P17" s="28">
        <v>0</v>
      </c>
      <c r="Q17" s="28">
        <v>0</v>
      </c>
      <c r="R17" s="28">
        <v>0</v>
      </c>
    </row>
    <row r="18" spans="1:18" s="30" customFormat="1" ht="36" customHeight="1" x14ac:dyDescent="0.25">
      <c r="A18" s="85" t="s">
        <v>162</v>
      </c>
      <c r="B18" s="86" t="s">
        <v>52</v>
      </c>
      <c r="C18" s="81" t="s">
        <v>3</v>
      </c>
      <c r="D18" s="27" t="s">
        <v>62</v>
      </c>
      <c r="E18" s="28">
        <f>SUM(F18:P18)</f>
        <v>408751</v>
      </c>
      <c r="F18" s="28">
        <f>SUM(F19:F22)</f>
        <v>309203.39999999997</v>
      </c>
      <c r="G18" s="28">
        <f t="shared" ref="G18:R18" si="10">SUM(G19:G22)</f>
        <v>88145.400000000009</v>
      </c>
      <c r="H18" s="29">
        <f t="shared" si="10"/>
        <v>11402.2</v>
      </c>
      <c r="I18" s="28">
        <f t="shared" si="10"/>
        <v>0</v>
      </c>
      <c r="J18" s="28">
        <f t="shared" si="10"/>
        <v>0</v>
      </c>
      <c r="K18" s="28">
        <f t="shared" si="10"/>
        <v>0</v>
      </c>
      <c r="L18" s="28">
        <f t="shared" si="10"/>
        <v>0</v>
      </c>
      <c r="M18" s="28">
        <f t="shared" si="10"/>
        <v>0</v>
      </c>
      <c r="N18" s="28">
        <f t="shared" si="10"/>
        <v>0</v>
      </c>
      <c r="O18" s="28">
        <f t="shared" si="10"/>
        <v>0</v>
      </c>
      <c r="P18" s="28">
        <f t="shared" si="10"/>
        <v>0</v>
      </c>
      <c r="Q18" s="28">
        <f t="shared" si="10"/>
        <v>0</v>
      </c>
      <c r="R18" s="28">
        <f t="shared" si="10"/>
        <v>0</v>
      </c>
    </row>
    <row r="19" spans="1:18" s="30" customFormat="1" x14ac:dyDescent="0.25">
      <c r="A19" s="85"/>
      <c r="B19" s="86"/>
      <c r="C19" s="81"/>
      <c r="D19" s="27" t="s">
        <v>63</v>
      </c>
      <c r="E19" s="28">
        <f t="shared" ref="E19:E22" si="11">SUM(F19:P19)</f>
        <v>3936.1</v>
      </c>
      <c r="F19" s="28">
        <v>3048.8</v>
      </c>
      <c r="G19" s="28">
        <v>759.1</v>
      </c>
      <c r="H19" s="29">
        <v>128.19999999999999</v>
      </c>
      <c r="I19" s="28">
        <v>0</v>
      </c>
      <c r="J19" s="28">
        <v>0</v>
      </c>
      <c r="K19" s="28">
        <v>0</v>
      </c>
      <c r="L19" s="28">
        <v>0</v>
      </c>
      <c r="M19" s="28">
        <v>0</v>
      </c>
      <c r="N19" s="28">
        <v>0</v>
      </c>
      <c r="O19" s="28">
        <v>0</v>
      </c>
      <c r="P19" s="28">
        <v>0</v>
      </c>
      <c r="Q19" s="28">
        <v>0</v>
      </c>
      <c r="R19" s="28">
        <v>0</v>
      </c>
    </row>
    <row r="20" spans="1:18" s="30" customFormat="1" x14ac:dyDescent="0.25">
      <c r="A20" s="85"/>
      <c r="B20" s="86"/>
      <c r="C20" s="81"/>
      <c r="D20" s="27" t="s">
        <v>65</v>
      </c>
      <c r="E20" s="28">
        <f t="shared" si="11"/>
        <v>404814.89999999997</v>
      </c>
      <c r="F20" s="28">
        <v>306154.59999999998</v>
      </c>
      <c r="G20" s="28">
        <v>87386.3</v>
      </c>
      <c r="H20" s="29">
        <v>11274</v>
      </c>
      <c r="I20" s="28">
        <v>0</v>
      </c>
      <c r="J20" s="28">
        <v>0</v>
      </c>
      <c r="K20" s="28">
        <v>0</v>
      </c>
      <c r="L20" s="28">
        <v>0</v>
      </c>
      <c r="M20" s="28">
        <v>0</v>
      </c>
      <c r="N20" s="28">
        <v>0</v>
      </c>
      <c r="O20" s="28">
        <v>0</v>
      </c>
      <c r="P20" s="28">
        <v>0</v>
      </c>
      <c r="Q20" s="28">
        <v>0</v>
      </c>
      <c r="R20" s="28">
        <v>0</v>
      </c>
    </row>
    <row r="21" spans="1:18" s="30" customFormat="1" x14ac:dyDescent="0.25">
      <c r="A21" s="85"/>
      <c r="B21" s="86"/>
      <c r="C21" s="81"/>
      <c r="D21" s="27" t="s">
        <v>64</v>
      </c>
      <c r="E21" s="28">
        <f t="shared" si="11"/>
        <v>0</v>
      </c>
      <c r="F21" s="28">
        <v>0</v>
      </c>
      <c r="G21" s="28">
        <v>0</v>
      </c>
      <c r="H21" s="28">
        <v>0</v>
      </c>
      <c r="I21" s="28">
        <v>0</v>
      </c>
      <c r="J21" s="28">
        <v>0</v>
      </c>
      <c r="K21" s="28">
        <v>0</v>
      </c>
      <c r="L21" s="28">
        <v>0</v>
      </c>
      <c r="M21" s="28">
        <v>0</v>
      </c>
      <c r="N21" s="28">
        <v>0</v>
      </c>
      <c r="O21" s="28">
        <v>0</v>
      </c>
      <c r="P21" s="28">
        <v>0</v>
      </c>
      <c r="Q21" s="28">
        <v>0</v>
      </c>
      <c r="R21" s="28">
        <v>0</v>
      </c>
    </row>
    <row r="22" spans="1:18" s="30" customFormat="1" ht="27" customHeight="1" x14ac:dyDescent="0.25">
      <c r="A22" s="85"/>
      <c r="B22" s="86"/>
      <c r="C22" s="81"/>
      <c r="D22" s="27" t="s">
        <v>66</v>
      </c>
      <c r="E22" s="28">
        <f t="shared" si="11"/>
        <v>0</v>
      </c>
      <c r="F22" s="28">
        <v>0</v>
      </c>
      <c r="G22" s="28">
        <v>0</v>
      </c>
      <c r="H22" s="28">
        <v>0</v>
      </c>
      <c r="I22" s="28">
        <v>0</v>
      </c>
      <c r="J22" s="28">
        <v>0</v>
      </c>
      <c r="K22" s="28">
        <v>0</v>
      </c>
      <c r="L22" s="28">
        <v>0</v>
      </c>
      <c r="M22" s="28">
        <v>0</v>
      </c>
      <c r="N22" s="28">
        <v>0</v>
      </c>
      <c r="O22" s="28">
        <v>0</v>
      </c>
      <c r="P22" s="28">
        <v>0</v>
      </c>
      <c r="Q22" s="28">
        <v>0</v>
      </c>
      <c r="R22" s="28">
        <v>0</v>
      </c>
    </row>
    <row r="23" spans="1:18" s="30" customFormat="1" ht="36.75" customHeight="1" x14ac:dyDescent="0.25">
      <c r="A23" s="85" t="s">
        <v>163</v>
      </c>
      <c r="B23" s="86" t="s">
        <v>82</v>
      </c>
      <c r="C23" s="81" t="s">
        <v>3</v>
      </c>
      <c r="D23" s="27" t="s">
        <v>62</v>
      </c>
      <c r="E23" s="28">
        <f>SUM(F23:P23)</f>
        <v>18042.599999999999</v>
      </c>
      <c r="F23" s="28">
        <f>SUM(F24:F27)</f>
        <v>16300.6</v>
      </c>
      <c r="G23" s="28">
        <f t="shared" ref="G23:R23" si="12">SUM(G24:G27)</f>
        <v>1742</v>
      </c>
      <c r="H23" s="29">
        <f t="shared" si="12"/>
        <v>0</v>
      </c>
      <c r="I23" s="28">
        <f t="shared" si="12"/>
        <v>0</v>
      </c>
      <c r="J23" s="28">
        <f t="shared" si="12"/>
        <v>0</v>
      </c>
      <c r="K23" s="28">
        <f t="shared" si="12"/>
        <v>0</v>
      </c>
      <c r="L23" s="28">
        <f t="shared" si="12"/>
        <v>0</v>
      </c>
      <c r="M23" s="28">
        <f t="shared" si="12"/>
        <v>0</v>
      </c>
      <c r="N23" s="28">
        <f t="shared" si="12"/>
        <v>0</v>
      </c>
      <c r="O23" s="28">
        <f t="shared" si="12"/>
        <v>0</v>
      </c>
      <c r="P23" s="28">
        <f t="shared" si="12"/>
        <v>0</v>
      </c>
      <c r="Q23" s="28">
        <f t="shared" si="12"/>
        <v>0</v>
      </c>
      <c r="R23" s="28">
        <f t="shared" si="12"/>
        <v>0</v>
      </c>
    </row>
    <row r="24" spans="1:18" s="30" customFormat="1" x14ac:dyDescent="0.25">
      <c r="A24" s="85"/>
      <c r="B24" s="86"/>
      <c r="C24" s="81"/>
      <c r="D24" s="27" t="s">
        <v>63</v>
      </c>
      <c r="E24" s="28">
        <f t="shared" ref="E24:E27" si="13">SUM(F24:P24)</f>
        <v>18042.599999999999</v>
      </c>
      <c r="F24" s="28">
        <v>16300.6</v>
      </c>
      <c r="G24" s="28">
        <v>1742</v>
      </c>
      <c r="H24" s="29">
        <v>0</v>
      </c>
      <c r="I24" s="29">
        <v>0</v>
      </c>
      <c r="J24" s="29">
        <v>0</v>
      </c>
      <c r="K24" s="29">
        <v>0</v>
      </c>
      <c r="L24" s="29">
        <v>0</v>
      </c>
      <c r="M24" s="29">
        <v>0</v>
      </c>
      <c r="N24" s="29">
        <v>0</v>
      </c>
      <c r="O24" s="29">
        <v>0</v>
      </c>
      <c r="P24" s="29">
        <v>0</v>
      </c>
      <c r="Q24" s="29">
        <v>0</v>
      </c>
      <c r="R24" s="29">
        <v>0</v>
      </c>
    </row>
    <row r="25" spans="1:18" s="30" customFormat="1" x14ac:dyDescent="0.25">
      <c r="A25" s="85"/>
      <c r="B25" s="86"/>
      <c r="C25" s="81"/>
      <c r="D25" s="27" t="s">
        <v>65</v>
      </c>
      <c r="E25" s="28">
        <f t="shared" si="13"/>
        <v>0</v>
      </c>
      <c r="F25" s="28">
        <v>0</v>
      </c>
      <c r="G25" s="28">
        <v>0</v>
      </c>
      <c r="H25" s="28">
        <v>0</v>
      </c>
      <c r="I25" s="28">
        <v>0</v>
      </c>
      <c r="J25" s="28">
        <v>0</v>
      </c>
      <c r="K25" s="28">
        <v>0</v>
      </c>
      <c r="L25" s="28">
        <v>0</v>
      </c>
      <c r="M25" s="28">
        <v>0</v>
      </c>
      <c r="N25" s="28">
        <v>0</v>
      </c>
      <c r="O25" s="28">
        <v>0</v>
      </c>
      <c r="P25" s="28">
        <v>0</v>
      </c>
      <c r="Q25" s="28">
        <v>0</v>
      </c>
      <c r="R25" s="28">
        <v>0</v>
      </c>
    </row>
    <row r="26" spans="1:18" s="30" customFormat="1" x14ac:dyDescent="0.25">
      <c r="A26" s="85"/>
      <c r="B26" s="86"/>
      <c r="C26" s="81"/>
      <c r="D26" s="27" t="s">
        <v>64</v>
      </c>
      <c r="E26" s="28">
        <f t="shared" si="13"/>
        <v>0</v>
      </c>
      <c r="F26" s="28">
        <v>0</v>
      </c>
      <c r="G26" s="28">
        <v>0</v>
      </c>
      <c r="H26" s="28">
        <v>0</v>
      </c>
      <c r="I26" s="28">
        <v>0</v>
      </c>
      <c r="J26" s="28">
        <v>0</v>
      </c>
      <c r="K26" s="28">
        <v>0</v>
      </c>
      <c r="L26" s="28">
        <v>0</v>
      </c>
      <c r="M26" s="28">
        <v>0</v>
      </c>
      <c r="N26" s="28">
        <v>0</v>
      </c>
      <c r="O26" s="28">
        <v>0</v>
      </c>
      <c r="P26" s="28">
        <v>0</v>
      </c>
      <c r="Q26" s="28">
        <v>0</v>
      </c>
      <c r="R26" s="28">
        <v>0</v>
      </c>
    </row>
    <row r="27" spans="1:18" s="30" customFormat="1" ht="25.5" customHeight="1" x14ac:dyDescent="0.25">
      <c r="A27" s="85"/>
      <c r="B27" s="86"/>
      <c r="C27" s="81"/>
      <c r="D27" s="27" t="s">
        <v>66</v>
      </c>
      <c r="E27" s="28">
        <f t="shared" si="13"/>
        <v>0</v>
      </c>
      <c r="F27" s="28">
        <v>0</v>
      </c>
      <c r="G27" s="28">
        <v>0</v>
      </c>
      <c r="H27" s="28">
        <v>0</v>
      </c>
      <c r="I27" s="28">
        <v>0</v>
      </c>
      <c r="J27" s="28">
        <v>0</v>
      </c>
      <c r="K27" s="28">
        <v>0</v>
      </c>
      <c r="L27" s="28">
        <v>0</v>
      </c>
      <c r="M27" s="28">
        <v>0</v>
      </c>
      <c r="N27" s="28">
        <v>0</v>
      </c>
      <c r="O27" s="28">
        <v>0</v>
      </c>
      <c r="P27" s="28">
        <v>0</v>
      </c>
      <c r="Q27" s="28">
        <v>0</v>
      </c>
      <c r="R27" s="28">
        <v>0</v>
      </c>
    </row>
    <row r="28" spans="1:18" s="30" customFormat="1" ht="39" customHeight="1" x14ac:dyDescent="0.25">
      <c r="A28" s="85" t="s">
        <v>164</v>
      </c>
      <c r="B28" s="86" t="s">
        <v>83</v>
      </c>
      <c r="C28" s="81" t="s">
        <v>3</v>
      </c>
      <c r="D28" s="27" t="s">
        <v>62</v>
      </c>
      <c r="E28" s="28">
        <f>SUM(F28:P28)</f>
        <v>1098.5</v>
      </c>
      <c r="F28" s="28">
        <f>SUM(F29:F32)</f>
        <v>0</v>
      </c>
      <c r="G28" s="28">
        <f t="shared" ref="G28:R28" si="14">SUM(G29:G32)</f>
        <v>1098.5</v>
      </c>
      <c r="H28" s="29">
        <f t="shared" si="14"/>
        <v>0</v>
      </c>
      <c r="I28" s="28">
        <f t="shared" si="14"/>
        <v>0</v>
      </c>
      <c r="J28" s="28">
        <f t="shared" si="14"/>
        <v>0</v>
      </c>
      <c r="K28" s="28">
        <f t="shared" si="14"/>
        <v>0</v>
      </c>
      <c r="L28" s="28">
        <f t="shared" si="14"/>
        <v>0</v>
      </c>
      <c r="M28" s="28">
        <f t="shared" si="14"/>
        <v>0</v>
      </c>
      <c r="N28" s="28">
        <f t="shared" si="14"/>
        <v>0</v>
      </c>
      <c r="O28" s="28">
        <f t="shared" si="14"/>
        <v>0</v>
      </c>
      <c r="P28" s="28">
        <f t="shared" si="14"/>
        <v>0</v>
      </c>
      <c r="Q28" s="28">
        <f t="shared" si="14"/>
        <v>0</v>
      </c>
      <c r="R28" s="28">
        <f t="shared" si="14"/>
        <v>0</v>
      </c>
    </row>
    <row r="29" spans="1:18" s="30" customFormat="1" x14ac:dyDescent="0.25">
      <c r="A29" s="85"/>
      <c r="B29" s="86"/>
      <c r="C29" s="81"/>
      <c r="D29" s="27" t="s">
        <v>63</v>
      </c>
      <c r="E29" s="28">
        <f t="shared" ref="E29:E32" si="15">SUM(F29:P29)</f>
        <v>1098.5</v>
      </c>
      <c r="F29" s="28">
        <v>0</v>
      </c>
      <c r="G29" s="28">
        <v>1098.5</v>
      </c>
      <c r="H29" s="29">
        <v>0</v>
      </c>
      <c r="I29" s="29">
        <v>0</v>
      </c>
      <c r="J29" s="29">
        <v>0</v>
      </c>
      <c r="K29" s="29">
        <v>0</v>
      </c>
      <c r="L29" s="29">
        <v>0</v>
      </c>
      <c r="M29" s="29">
        <v>0</v>
      </c>
      <c r="N29" s="29">
        <v>0</v>
      </c>
      <c r="O29" s="29">
        <v>0</v>
      </c>
      <c r="P29" s="29">
        <v>0</v>
      </c>
      <c r="Q29" s="29">
        <v>0</v>
      </c>
      <c r="R29" s="29">
        <v>0</v>
      </c>
    </row>
    <row r="30" spans="1:18" s="30" customFormat="1" x14ac:dyDescent="0.25">
      <c r="A30" s="85"/>
      <c r="B30" s="86"/>
      <c r="C30" s="81"/>
      <c r="D30" s="27" t="s">
        <v>65</v>
      </c>
      <c r="E30" s="28">
        <f t="shared" si="15"/>
        <v>0</v>
      </c>
      <c r="F30" s="28">
        <v>0</v>
      </c>
      <c r="G30" s="28">
        <v>0</v>
      </c>
      <c r="H30" s="28">
        <v>0</v>
      </c>
      <c r="I30" s="28">
        <v>0</v>
      </c>
      <c r="J30" s="28">
        <v>0</v>
      </c>
      <c r="K30" s="28">
        <v>0</v>
      </c>
      <c r="L30" s="28">
        <v>0</v>
      </c>
      <c r="M30" s="28">
        <v>0</v>
      </c>
      <c r="N30" s="28">
        <v>0</v>
      </c>
      <c r="O30" s="28">
        <v>0</v>
      </c>
      <c r="P30" s="28">
        <v>0</v>
      </c>
      <c r="Q30" s="28">
        <v>0</v>
      </c>
      <c r="R30" s="28">
        <v>0</v>
      </c>
    </row>
    <row r="31" spans="1:18" s="30" customFormat="1" x14ac:dyDescent="0.25">
      <c r="A31" s="85"/>
      <c r="B31" s="86"/>
      <c r="C31" s="81"/>
      <c r="D31" s="27" t="s">
        <v>64</v>
      </c>
      <c r="E31" s="28">
        <f t="shared" si="15"/>
        <v>0</v>
      </c>
      <c r="F31" s="28">
        <v>0</v>
      </c>
      <c r="G31" s="28">
        <v>0</v>
      </c>
      <c r="H31" s="28">
        <v>0</v>
      </c>
      <c r="I31" s="28">
        <v>0</v>
      </c>
      <c r="J31" s="28">
        <v>0</v>
      </c>
      <c r="K31" s="28">
        <v>0</v>
      </c>
      <c r="L31" s="28">
        <v>0</v>
      </c>
      <c r="M31" s="28">
        <v>0</v>
      </c>
      <c r="N31" s="28">
        <v>0</v>
      </c>
      <c r="O31" s="28">
        <v>0</v>
      </c>
      <c r="P31" s="28">
        <v>0</v>
      </c>
      <c r="Q31" s="28">
        <v>0</v>
      </c>
      <c r="R31" s="28">
        <v>0</v>
      </c>
    </row>
    <row r="32" spans="1:18" s="30" customFormat="1" ht="21.75" customHeight="1" x14ac:dyDescent="0.25">
      <c r="A32" s="85"/>
      <c r="B32" s="86"/>
      <c r="C32" s="81"/>
      <c r="D32" s="27" t="s">
        <v>66</v>
      </c>
      <c r="E32" s="28">
        <f t="shared" si="15"/>
        <v>0</v>
      </c>
      <c r="F32" s="28">
        <v>0</v>
      </c>
      <c r="G32" s="28">
        <v>0</v>
      </c>
      <c r="H32" s="28">
        <v>0</v>
      </c>
      <c r="I32" s="28">
        <v>0</v>
      </c>
      <c r="J32" s="28">
        <v>0</v>
      </c>
      <c r="K32" s="28">
        <v>0</v>
      </c>
      <c r="L32" s="28">
        <v>0</v>
      </c>
      <c r="M32" s="28">
        <v>0</v>
      </c>
      <c r="N32" s="28">
        <v>0</v>
      </c>
      <c r="O32" s="28">
        <v>0</v>
      </c>
      <c r="P32" s="28">
        <v>0</v>
      </c>
      <c r="Q32" s="28">
        <v>0</v>
      </c>
      <c r="R32" s="28">
        <v>0</v>
      </c>
    </row>
    <row r="33" spans="1:18" ht="36.75" customHeight="1" x14ac:dyDescent="0.25">
      <c r="A33" s="85" t="s">
        <v>71</v>
      </c>
      <c r="B33" s="86" t="s">
        <v>155</v>
      </c>
      <c r="C33" s="81" t="s">
        <v>3</v>
      </c>
      <c r="D33" s="27" t="s">
        <v>62</v>
      </c>
      <c r="E33" s="28">
        <f>SUM(F33:P33)</f>
        <v>1378.1000000000001</v>
      </c>
      <c r="F33" s="28">
        <f>SUM(F34:F37)</f>
        <v>192.7</v>
      </c>
      <c r="G33" s="28">
        <f t="shared" ref="G33:R33" si="16">SUM(G34:G37)</f>
        <v>1185.4000000000001</v>
      </c>
      <c r="H33" s="29">
        <f t="shared" si="16"/>
        <v>0</v>
      </c>
      <c r="I33" s="28">
        <f t="shared" si="16"/>
        <v>0</v>
      </c>
      <c r="J33" s="28">
        <f t="shared" si="16"/>
        <v>0</v>
      </c>
      <c r="K33" s="28">
        <f t="shared" si="16"/>
        <v>0</v>
      </c>
      <c r="L33" s="28">
        <f t="shared" si="16"/>
        <v>0</v>
      </c>
      <c r="M33" s="28">
        <f t="shared" si="16"/>
        <v>0</v>
      </c>
      <c r="N33" s="28">
        <f t="shared" si="16"/>
        <v>0</v>
      </c>
      <c r="O33" s="28">
        <f t="shared" si="16"/>
        <v>0</v>
      </c>
      <c r="P33" s="28">
        <f t="shared" si="16"/>
        <v>0</v>
      </c>
      <c r="Q33" s="28">
        <f t="shared" si="16"/>
        <v>0</v>
      </c>
      <c r="R33" s="28">
        <f t="shared" si="16"/>
        <v>0</v>
      </c>
    </row>
    <row r="34" spans="1:18" x14ac:dyDescent="0.25">
      <c r="A34" s="85"/>
      <c r="B34" s="86"/>
      <c r="C34" s="81"/>
      <c r="D34" s="27" t="s">
        <v>63</v>
      </c>
      <c r="E34" s="28">
        <f t="shared" ref="E34:E37" si="17">SUM(F34:P34)</f>
        <v>785.40000000000009</v>
      </c>
      <c r="F34" s="28">
        <v>192.7</v>
      </c>
      <c r="G34" s="28">
        <v>592.70000000000005</v>
      </c>
      <c r="H34" s="29">
        <v>0</v>
      </c>
      <c r="I34" s="29">
        <v>0</v>
      </c>
      <c r="J34" s="29">
        <v>0</v>
      </c>
      <c r="K34" s="29">
        <v>0</v>
      </c>
      <c r="L34" s="29">
        <v>0</v>
      </c>
      <c r="M34" s="29">
        <v>0</v>
      </c>
      <c r="N34" s="29">
        <v>0</v>
      </c>
      <c r="O34" s="29">
        <v>0</v>
      </c>
      <c r="P34" s="29">
        <v>0</v>
      </c>
      <c r="Q34" s="29">
        <v>0</v>
      </c>
      <c r="R34" s="29">
        <v>0</v>
      </c>
    </row>
    <row r="35" spans="1:18" x14ac:dyDescent="0.25">
      <c r="A35" s="85"/>
      <c r="B35" s="86"/>
      <c r="C35" s="81"/>
      <c r="D35" s="27" t="s">
        <v>65</v>
      </c>
      <c r="E35" s="28">
        <f t="shared" si="17"/>
        <v>592.70000000000005</v>
      </c>
      <c r="F35" s="28">
        <v>0</v>
      </c>
      <c r="G35" s="28">
        <v>592.70000000000005</v>
      </c>
      <c r="H35" s="29">
        <v>0</v>
      </c>
      <c r="I35" s="29">
        <v>0</v>
      </c>
      <c r="J35" s="29">
        <v>0</v>
      </c>
      <c r="K35" s="29">
        <v>0</v>
      </c>
      <c r="L35" s="29">
        <v>0</v>
      </c>
      <c r="M35" s="29">
        <v>0</v>
      </c>
      <c r="N35" s="29">
        <v>0</v>
      </c>
      <c r="O35" s="29">
        <v>0</v>
      </c>
      <c r="P35" s="29">
        <v>0</v>
      </c>
      <c r="Q35" s="29">
        <v>0</v>
      </c>
      <c r="R35" s="29">
        <v>0</v>
      </c>
    </row>
    <row r="36" spans="1:18" x14ac:dyDescent="0.25">
      <c r="A36" s="85"/>
      <c r="B36" s="86"/>
      <c r="C36" s="81"/>
      <c r="D36" s="27" t="s">
        <v>64</v>
      </c>
      <c r="E36" s="28">
        <f t="shared" si="17"/>
        <v>0</v>
      </c>
      <c r="F36" s="28">
        <v>0</v>
      </c>
      <c r="G36" s="28">
        <v>0</v>
      </c>
      <c r="H36" s="28">
        <v>0</v>
      </c>
      <c r="I36" s="28">
        <v>0</v>
      </c>
      <c r="J36" s="28">
        <v>0</v>
      </c>
      <c r="K36" s="28">
        <v>0</v>
      </c>
      <c r="L36" s="28">
        <v>0</v>
      </c>
      <c r="M36" s="28">
        <v>0</v>
      </c>
      <c r="N36" s="28">
        <v>0</v>
      </c>
      <c r="O36" s="28">
        <v>0</v>
      </c>
      <c r="P36" s="28">
        <v>0</v>
      </c>
      <c r="Q36" s="28">
        <v>0</v>
      </c>
      <c r="R36" s="28">
        <v>0</v>
      </c>
    </row>
    <row r="37" spans="1:18" ht="23.25" customHeight="1" x14ac:dyDescent="0.25">
      <c r="A37" s="85"/>
      <c r="B37" s="86"/>
      <c r="C37" s="81"/>
      <c r="D37" s="27" t="s">
        <v>66</v>
      </c>
      <c r="E37" s="28">
        <f t="shared" si="17"/>
        <v>0</v>
      </c>
      <c r="F37" s="28">
        <v>0</v>
      </c>
      <c r="G37" s="28">
        <v>0</v>
      </c>
      <c r="H37" s="28">
        <v>0</v>
      </c>
      <c r="I37" s="28">
        <v>0</v>
      </c>
      <c r="J37" s="28">
        <v>0</v>
      </c>
      <c r="K37" s="28">
        <v>0</v>
      </c>
      <c r="L37" s="28">
        <v>0</v>
      </c>
      <c r="M37" s="28">
        <v>0</v>
      </c>
      <c r="N37" s="28">
        <v>0</v>
      </c>
      <c r="O37" s="28">
        <v>0</v>
      </c>
      <c r="P37" s="28">
        <v>0</v>
      </c>
      <c r="Q37" s="28">
        <v>0</v>
      </c>
      <c r="R37" s="28">
        <v>0</v>
      </c>
    </row>
    <row r="38" spans="1:18" ht="34.5" customHeight="1" x14ac:dyDescent="0.25">
      <c r="A38" s="85" t="s">
        <v>72</v>
      </c>
      <c r="B38" s="87" t="s">
        <v>154</v>
      </c>
      <c r="C38" s="82" t="s">
        <v>3</v>
      </c>
      <c r="D38" s="27" t="s">
        <v>62</v>
      </c>
      <c r="E38" s="28">
        <f>SUM(F38:P38)</f>
        <v>577</v>
      </c>
      <c r="F38" s="28">
        <f>SUM(F39:F42)</f>
        <v>381</v>
      </c>
      <c r="G38" s="28">
        <f t="shared" ref="G38:R38" si="18">SUM(G39:G42)</f>
        <v>196</v>
      </c>
      <c r="H38" s="29">
        <f t="shared" si="18"/>
        <v>0</v>
      </c>
      <c r="I38" s="28">
        <f t="shared" si="18"/>
        <v>0</v>
      </c>
      <c r="J38" s="28">
        <f t="shared" si="18"/>
        <v>0</v>
      </c>
      <c r="K38" s="28">
        <f t="shared" si="18"/>
        <v>0</v>
      </c>
      <c r="L38" s="28">
        <f t="shared" si="18"/>
        <v>0</v>
      </c>
      <c r="M38" s="28">
        <f t="shared" si="18"/>
        <v>0</v>
      </c>
      <c r="N38" s="28">
        <f t="shared" si="18"/>
        <v>0</v>
      </c>
      <c r="O38" s="28">
        <f t="shared" si="18"/>
        <v>0</v>
      </c>
      <c r="P38" s="28">
        <f t="shared" si="18"/>
        <v>0</v>
      </c>
      <c r="Q38" s="28">
        <f t="shared" si="18"/>
        <v>0</v>
      </c>
      <c r="R38" s="28">
        <f t="shared" si="18"/>
        <v>0</v>
      </c>
    </row>
    <row r="39" spans="1:18" ht="24" customHeight="1" x14ac:dyDescent="0.25">
      <c r="A39" s="85"/>
      <c r="B39" s="88"/>
      <c r="C39" s="83"/>
      <c r="D39" s="27" t="s">
        <v>63</v>
      </c>
      <c r="E39" s="28">
        <f t="shared" ref="E39:E42" si="19">SUM(F39:P39)</f>
        <v>577</v>
      </c>
      <c r="F39" s="28">
        <v>381</v>
      </c>
      <c r="G39" s="28">
        <v>196</v>
      </c>
      <c r="H39" s="29">
        <v>0</v>
      </c>
      <c r="I39" s="29">
        <v>0</v>
      </c>
      <c r="J39" s="29">
        <v>0</v>
      </c>
      <c r="K39" s="29">
        <v>0</v>
      </c>
      <c r="L39" s="29">
        <v>0</v>
      </c>
      <c r="M39" s="29">
        <v>0</v>
      </c>
      <c r="N39" s="29">
        <v>0</v>
      </c>
      <c r="O39" s="29">
        <v>0</v>
      </c>
      <c r="P39" s="29">
        <v>0</v>
      </c>
      <c r="Q39" s="29">
        <v>0</v>
      </c>
      <c r="R39" s="29">
        <v>0</v>
      </c>
    </row>
    <row r="40" spans="1:18" x14ac:dyDescent="0.25">
      <c r="A40" s="85"/>
      <c r="B40" s="88"/>
      <c r="C40" s="83"/>
      <c r="D40" s="27" t="s">
        <v>65</v>
      </c>
      <c r="E40" s="28">
        <f t="shared" si="19"/>
        <v>0</v>
      </c>
      <c r="F40" s="28">
        <v>0</v>
      </c>
      <c r="G40" s="28">
        <v>0</v>
      </c>
      <c r="H40" s="28">
        <v>0</v>
      </c>
      <c r="I40" s="28">
        <v>0</v>
      </c>
      <c r="J40" s="28">
        <v>0</v>
      </c>
      <c r="K40" s="28">
        <v>0</v>
      </c>
      <c r="L40" s="28">
        <v>0</v>
      </c>
      <c r="M40" s="28">
        <v>0</v>
      </c>
      <c r="N40" s="28">
        <v>0</v>
      </c>
      <c r="O40" s="28">
        <v>0</v>
      </c>
      <c r="P40" s="28">
        <v>0</v>
      </c>
      <c r="Q40" s="28">
        <v>0</v>
      </c>
      <c r="R40" s="28">
        <v>0</v>
      </c>
    </row>
    <row r="41" spans="1:18" x14ac:dyDescent="0.25">
      <c r="A41" s="85"/>
      <c r="B41" s="88"/>
      <c r="C41" s="83"/>
      <c r="D41" s="27" t="s">
        <v>64</v>
      </c>
      <c r="E41" s="28">
        <f t="shared" si="19"/>
        <v>0</v>
      </c>
      <c r="F41" s="28">
        <v>0</v>
      </c>
      <c r="G41" s="28">
        <v>0</v>
      </c>
      <c r="H41" s="28">
        <v>0</v>
      </c>
      <c r="I41" s="28">
        <v>0</v>
      </c>
      <c r="J41" s="28">
        <v>0</v>
      </c>
      <c r="K41" s="28">
        <v>0</v>
      </c>
      <c r="L41" s="28">
        <v>0</v>
      </c>
      <c r="M41" s="28">
        <v>0</v>
      </c>
      <c r="N41" s="28">
        <v>0</v>
      </c>
      <c r="O41" s="28">
        <v>0</v>
      </c>
      <c r="P41" s="28">
        <v>0</v>
      </c>
      <c r="Q41" s="28">
        <v>0</v>
      </c>
      <c r="R41" s="28">
        <v>0</v>
      </c>
    </row>
    <row r="42" spans="1:18" ht="21.75" customHeight="1" x14ac:dyDescent="0.25">
      <c r="A42" s="85"/>
      <c r="B42" s="89"/>
      <c r="C42" s="84"/>
      <c r="D42" s="27" t="s">
        <v>66</v>
      </c>
      <c r="E42" s="28">
        <f t="shared" si="19"/>
        <v>0</v>
      </c>
      <c r="F42" s="28">
        <v>0</v>
      </c>
      <c r="G42" s="28">
        <v>0</v>
      </c>
      <c r="H42" s="28">
        <v>0</v>
      </c>
      <c r="I42" s="28">
        <v>0</v>
      </c>
      <c r="J42" s="28">
        <v>0</v>
      </c>
      <c r="K42" s="28">
        <v>0</v>
      </c>
      <c r="L42" s="28">
        <v>0</v>
      </c>
      <c r="M42" s="28">
        <v>0</v>
      </c>
      <c r="N42" s="28">
        <v>0</v>
      </c>
      <c r="O42" s="28">
        <v>0</v>
      </c>
      <c r="P42" s="28">
        <v>0</v>
      </c>
      <c r="Q42" s="28">
        <v>0</v>
      </c>
      <c r="R42" s="28">
        <v>0</v>
      </c>
    </row>
    <row r="43" spans="1:18" ht="32.25" customHeight="1" x14ac:dyDescent="0.25">
      <c r="A43" s="85" t="s">
        <v>73</v>
      </c>
      <c r="B43" s="86" t="s">
        <v>53</v>
      </c>
      <c r="C43" s="81" t="s">
        <v>3</v>
      </c>
      <c r="D43" s="27" t="s">
        <v>62</v>
      </c>
      <c r="E43" s="28">
        <f>SUM(F43:P43)</f>
        <v>0</v>
      </c>
      <c r="F43" s="28">
        <f>SUM(F44:F47)</f>
        <v>0</v>
      </c>
      <c r="G43" s="28">
        <f t="shared" ref="G43:M43" si="20">SUM(G44:G47)</f>
        <v>0</v>
      </c>
      <c r="H43" s="29">
        <f t="shared" si="20"/>
        <v>0</v>
      </c>
      <c r="I43" s="28">
        <f t="shared" si="20"/>
        <v>0</v>
      </c>
      <c r="J43" s="28">
        <f t="shared" si="20"/>
        <v>0</v>
      </c>
      <c r="K43" s="28">
        <f t="shared" si="20"/>
        <v>0</v>
      </c>
      <c r="L43" s="28">
        <f t="shared" si="20"/>
        <v>0</v>
      </c>
      <c r="M43" s="28">
        <f t="shared" si="20"/>
        <v>0</v>
      </c>
      <c r="N43" s="28">
        <f>SUM(N44:N47)</f>
        <v>0</v>
      </c>
      <c r="O43" s="28">
        <f>SUM(O44:O47)</f>
        <v>0</v>
      </c>
      <c r="P43" s="28">
        <f>SUM(P44:P47)</f>
        <v>0</v>
      </c>
      <c r="Q43" s="28">
        <f>SUM(Q44:Q47)</f>
        <v>0</v>
      </c>
      <c r="R43" s="28">
        <f>SUM(R44:R47)</f>
        <v>0</v>
      </c>
    </row>
    <row r="44" spans="1:18" x14ac:dyDescent="0.25">
      <c r="A44" s="85"/>
      <c r="B44" s="86"/>
      <c r="C44" s="81"/>
      <c r="D44" s="27" t="s">
        <v>63</v>
      </c>
      <c r="E44" s="28">
        <f>SUM(F44:P44)</f>
        <v>0</v>
      </c>
      <c r="F44" s="28">
        <v>0</v>
      </c>
      <c r="G44" s="28">
        <v>0</v>
      </c>
      <c r="H44" s="28">
        <v>0</v>
      </c>
      <c r="I44" s="28">
        <v>0</v>
      </c>
      <c r="J44" s="28">
        <v>0</v>
      </c>
      <c r="K44" s="28">
        <v>0</v>
      </c>
      <c r="L44" s="28">
        <v>0</v>
      </c>
      <c r="M44" s="28">
        <v>0</v>
      </c>
      <c r="N44" s="28">
        <v>0</v>
      </c>
      <c r="O44" s="28">
        <v>0</v>
      </c>
      <c r="P44" s="28">
        <v>0</v>
      </c>
      <c r="Q44" s="28">
        <v>0</v>
      </c>
      <c r="R44" s="28">
        <v>0</v>
      </c>
    </row>
    <row r="45" spans="1:18" x14ac:dyDescent="0.25">
      <c r="A45" s="85"/>
      <c r="B45" s="86"/>
      <c r="C45" s="81"/>
      <c r="D45" s="27" t="s">
        <v>65</v>
      </c>
      <c r="E45" s="28">
        <f>SUM(F45:P45)</f>
        <v>0</v>
      </c>
      <c r="F45" s="28">
        <v>0</v>
      </c>
      <c r="G45" s="28">
        <v>0</v>
      </c>
      <c r="H45" s="28">
        <v>0</v>
      </c>
      <c r="I45" s="28">
        <v>0</v>
      </c>
      <c r="J45" s="28">
        <v>0</v>
      </c>
      <c r="K45" s="28">
        <v>0</v>
      </c>
      <c r="L45" s="28">
        <v>0</v>
      </c>
      <c r="M45" s="28">
        <v>0</v>
      </c>
      <c r="N45" s="28">
        <v>0</v>
      </c>
      <c r="O45" s="28">
        <v>0</v>
      </c>
      <c r="P45" s="28">
        <v>0</v>
      </c>
      <c r="Q45" s="28">
        <v>0</v>
      </c>
      <c r="R45" s="28">
        <v>0</v>
      </c>
    </row>
    <row r="46" spans="1:18" x14ac:dyDescent="0.25">
      <c r="A46" s="85"/>
      <c r="B46" s="86"/>
      <c r="C46" s="81"/>
      <c r="D46" s="27" t="s">
        <v>64</v>
      </c>
      <c r="E46" s="28">
        <f t="shared" ref="E46:E47" si="21">SUM(F46:P46)</f>
        <v>0</v>
      </c>
      <c r="F46" s="28">
        <v>0</v>
      </c>
      <c r="G46" s="28">
        <v>0</v>
      </c>
      <c r="H46" s="28">
        <v>0</v>
      </c>
      <c r="I46" s="28">
        <v>0</v>
      </c>
      <c r="J46" s="28">
        <v>0</v>
      </c>
      <c r="K46" s="28">
        <v>0</v>
      </c>
      <c r="L46" s="28">
        <v>0</v>
      </c>
      <c r="M46" s="28">
        <v>0</v>
      </c>
      <c r="N46" s="28">
        <v>0</v>
      </c>
      <c r="O46" s="28">
        <v>0</v>
      </c>
      <c r="P46" s="28">
        <v>0</v>
      </c>
      <c r="Q46" s="28">
        <v>0</v>
      </c>
      <c r="R46" s="28">
        <v>0</v>
      </c>
    </row>
    <row r="47" spans="1:18" ht="15.75" customHeight="1" x14ac:dyDescent="0.25">
      <c r="A47" s="85"/>
      <c r="B47" s="86"/>
      <c r="C47" s="81"/>
      <c r="D47" s="27" t="s">
        <v>66</v>
      </c>
      <c r="E47" s="28">
        <f t="shared" si="21"/>
        <v>0</v>
      </c>
      <c r="F47" s="28">
        <v>0</v>
      </c>
      <c r="G47" s="28">
        <v>0</v>
      </c>
      <c r="H47" s="28">
        <v>0</v>
      </c>
      <c r="I47" s="28">
        <v>0</v>
      </c>
      <c r="J47" s="28">
        <v>0</v>
      </c>
      <c r="K47" s="28">
        <v>0</v>
      </c>
      <c r="L47" s="28">
        <v>0</v>
      </c>
      <c r="M47" s="28">
        <v>0</v>
      </c>
      <c r="N47" s="28">
        <v>0</v>
      </c>
      <c r="O47" s="28">
        <v>0</v>
      </c>
      <c r="P47" s="28">
        <v>0</v>
      </c>
      <c r="Q47" s="28">
        <v>0</v>
      </c>
      <c r="R47" s="28">
        <v>0</v>
      </c>
    </row>
    <row r="48" spans="1:18" ht="27" customHeight="1" x14ac:dyDescent="0.25">
      <c r="A48" s="85" t="s">
        <v>74</v>
      </c>
      <c r="B48" s="86" t="s">
        <v>54</v>
      </c>
      <c r="C48" s="81" t="s">
        <v>3</v>
      </c>
      <c r="D48" s="27" t="s">
        <v>62</v>
      </c>
      <c r="E48" s="28">
        <f>SUM(F48:P48)</f>
        <v>0</v>
      </c>
      <c r="F48" s="28">
        <f>SUM(F49:F52)</f>
        <v>0</v>
      </c>
      <c r="G48" s="28">
        <f t="shared" ref="G48:R48" si="22">SUM(G49:G52)</f>
        <v>0</v>
      </c>
      <c r="H48" s="29">
        <f t="shared" si="22"/>
        <v>0</v>
      </c>
      <c r="I48" s="28">
        <f t="shared" si="22"/>
        <v>0</v>
      </c>
      <c r="J48" s="28">
        <f t="shared" si="22"/>
        <v>0</v>
      </c>
      <c r="K48" s="28">
        <f t="shared" si="22"/>
        <v>0</v>
      </c>
      <c r="L48" s="28">
        <f t="shared" si="22"/>
        <v>0</v>
      </c>
      <c r="M48" s="28">
        <f t="shared" si="22"/>
        <v>0</v>
      </c>
      <c r="N48" s="28">
        <f t="shared" si="22"/>
        <v>0</v>
      </c>
      <c r="O48" s="28">
        <f t="shared" si="22"/>
        <v>0</v>
      </c>
      <c r="P48" s="28">
        <f t="shared" si="22"/>
        <v>0</v>
      </c>
      <c r="Q48" s="28">
        <f t="shared" si="22"/>
        <v>0</v>
      </c>
      <c r="R48" s="28">
        <f t="shared" si="22"/>
        <v>0</v>
      </c>
    </row>
    <row r="49" spans="1:18" x14ac:dyDescent="0.25">
      <c r="A49" s="85"/>
      <c r="B49" s="86"/>
      <c r="C49" s="81"/>
      <c r="D49" s="27" t="s">
        <v>63</v>
      </c>
      <c r="E49" s="28">
        <f t="shared" ref="E49:E52" si="23">SUM(F49:P49)</f>
        <v>0</v>
      </c>
      <c r="F49" s="28">
        <v>0</v>
      </c>
      <c r="G49" s="28">
        <v>0</v>
      </c>
      <c r="H49" s="28">
        <v>0</v>
      </c>
      <c r="I49" s="28">
        <v>0</v>
      </c>
      <c r="J49" s="28">
        <v>0</v>
      </c>
      <c r="K49" s="28">
        <v>0</v>
      </c>
      <c r="L49" s="28">
        <v>0</v>
      </c>
      <c r="M49" s="28">
        <v>0</v>
      </c>
      <c r="N49" s="28">
        <v>0</v>
      </c>
      <c r="O49" s="28">
        <v>0</v>
      </c>
      <c r="P49" s="28">
        <v>0</v>
      </c>
      <c r="Q49" s="28">
        <v>0</v>
      </c>
      <c r="R49" s="28">
        <v>0</v>
      </c>
    </row>
    <row r="50" spans="1:18" x14ac:dyDescent="0.25">
      <c r="A50" s="85"/>
      <c r="B50" s="86"/>
      <c r="C50" s="81"/>
      <c r="D50" s="27" t="s">
        <v>65</v>
      </c>
      <c r="E50" s="28">
        <f t="shared" si="23"/>
        <v>0</v>
      </c>
      <c r="F50" s="28">
        <v>0</v>
      </c>
      <c r="G50" s="28">
        <v>0</v>
      </c>
      <c r="H50" s="28">
        <v>0</v>
      </c>
      <c r="I50" s="28">
        <v>0</v>
      </c>
      <c r="J50" s="28">
        <v>0</v>
      </c>
      <c r="K50" s="28">
        <v>0</v>
      </c>
      <c r="L50" s="28">
        <v>0</v>
      </c>
      <c r="M50" s="28">
        <v>0</v>
      </c>
      <c r="N50" s="28">
        <v>0</v>
      </c>
      <c r="O50" s="28">
        <v>0</v>
      </c>
      <c r="P50" s="28">
        <v>0</v>
      </c>
      <c r="Q50" s="28">
        <v>0</v>
      </c>
      <c r="R50" s="28">
        <v>0</v>
      </c>
    </row>
    <row r="51" spans="1:18" x14ac:dyDescent="0.25">
      <c r="A51" s="85"/>
      <c r="B51" s="86"/>
      <c r="C51" s="81"/>
      <c r="D51" s="27" t="s">
        <v>64</v>
      </c>
      <c r="E51" s="28">
        <f t="shared" si="23"/>
        <v>0</v>
      </c>
      <c r="F51" s="28">
        <v>0</v>
      </c>
      <c r="G51" s="28">
        <v>0</v>
      </c>
      <c r="H51" s="28">
        <v>0</v>
      </c>
      <c r="I51" s="28">
        <v>0</v>
      </c>
      <c r="J51" s="28">
        <v>0</v>
      </c>
      <c r="K51" s="28">
        <v>0</v>
      </c>
      <c r="L51" s="28">
        <v>0</v>
      </c>
      <c r="M51" s="28">
        <v>0</v>
      </c>
      <c r="N51" s="28">
        <v>0</v>
      </c>
      <c r="O51" s="28">
        <v>0</v>
      </c>
      <c r="P51" s="28">
        <v>0</v>
      </c>
      <c r="Q51" s="28">
        <v>0</v>
      </c>
      <c r="R51" s="28">
        <v>0</v>
      </c>
    </row>
    <row r="52" spans="1:18" x14ac:dyDescent="0.25">
      <c r="A52" s="85"/>
      <c r="B52" s="86"/>
      <c r="C52" s="81"/>
      <c r="D52" s="27" t="s">
        <v>66</v>
      </c>
      <c r="E52" s="28">
        <f t="shared" si="23"/>
        <v>0</v>
      </c>
      <c r="F52" s="28">
        <v>0</v>
      </c>
      <c r="G52" s="28">
        <v>0</v>
      </c>
      <c r="H52" s="28">
        <v>0</v>
      </c>
      <c r="I52" s="28">
        <v>0</v>
      </c>
      <c r="J52" s="28">
        <v>0</v>
      </c>
      <c r="K52" s="28">
        <v>0</v>
      </c>
      <c r="L52" s="28">
        <v>0</v>
      </c>
      <c r="M52" s="28">
        <v>0</v>
      </c>
      <c r="N52" s="28">
        <v>0</v>
      </c>
      <c r="O52" s="28">
        <v>0</v>
      </c>
      <c r="P52" s="28">
        <v>0</v>
      </c>
      <c r="Q52" s="28">
        <v>0</v>
      </c>
      <c r="R52" s="28">
        <v>0</v>
      </c>
    </row>
    <row r="53" spans="1:18" ht="39.75" customHeight="1" x14ac:dyDescent="0.25">
      <c r="A53" s="85" t="s">
        <v>75</v>
      </c>
      <c r="B53" s="86" t="s">
        <v>141</v>
      </c>
      <c r="C53" s="81" t="s">
        <v>3</v>
      </c>
      <c r="D53" s="27" t="s">
        <v>62</v>
      </c>
      <c r="E53" s="28">
        <f>SUM(F53:P53)</f>
        <v>2558.9</v>
      </c>
      <c r="F53" s="28">
        <f>SUM(F54:F57)</f>
        <v>0</v>
      </c>
      <c r="G53" s="28">
        <f t="shared" ref="G53:R53" si="24">SUM(G54:G57)</f>
        <v>1436.7</v>
      </c>
      <c r="H53" s="29">
        <f t="shared" si="24"/>
        <v>1122.2</v>
      </c>
      <c r="I53" s="28">
        <f t="shared" si="24"/>
        <v>0</v>
      </c>
      <c r="J53" s="28">
        <f t="shared" si="24"/>
        <v>0</v>
      </c>
      <c r="K53" s="28">
        <f t="shared" si="24"/>
        <v>0</v>
      </c>
      <c r="L53" s="28">
        <f t="shared" si="24"/>
        <v>0</v>
      </c>
      <c r="M53" s="28">
        <f t="shared" si="24"/>
        <v>0</v>
      </c>
      <c r="N53" s="28">
        <f t="shared" si="24"/>
        <v>0</v>
      </c>
      <c r="O53" s="28">
        <f t="shared" si="24"/>
        <v>0</v>
      </c>
      <c r="P53" s="28">
        <f t="shared" si="24"/>
        <v>0</v>
      </c>
      <c r="Q53" s="28">
        <f t="shared" si="24"/>
        <v>0</v>
      </c>
      <c r="R53" s="28">
        <f t="shared" si="24"/>
        <v>0</v>
      </c>
    </row>
    <row r="54" spans="1:18" x14ac:dyDescent="0.25">
      <c r="A54" s="85"/>
      <c r="B54" s="86"/>
      <c r="C54" s="81"/>
      <c r="D54" s="27" t="s">
        <v>63</v>
      </c>
      <c r="E54" s="28">
        <f t="shared" ref="E54:E57" si="25">SUM(F54:P54)</f>
        <v>1122.2</v>
      </c>
      <c r="F54" s="28">
        <v>0</v>
      </c>
      <c r="G54" s="28">
        <v>0</v>
      </c>
      <c r="H54" s="29">
        <v>1122.2</v>
      </c>
      <c r="I54" s="28">
        <v>0</v>
      </c>
      <c r="J54" s="28">
        <v>0</v>
      </c>
      <c r="K54" s="28">
        <v>0</v>
      </c>
      <c r="L54" s="28">
        <v>0</v>
      </c>
      <c r="M54" s="28">
        <v>0</v>
      </c>
      <c r="N54" s="28">
        <v>0</v>
      </c>
      <c r="O54" s="28">
        <v>0</v>
      </c>
      <c r="P54" s="28">
        <v>0</v>
      </c>
      <c r="Q54" s="28">
        <v>0</v>
      </c>
      <c r="R54" s="28">
        <v>0</v>
      </c>
    </row>
    <row r="55" spans="1:18" x14ac:dyDescent="0.25">
      <c r="A55" s="85"/>
      <c r="B55" s="86"/>
      <c r="C55" s="81"/>
      <c r="D55" s="27" t="s">
        <v>65</v>
      </c>
      <c r="E55" s="28">
        <f t="shared" si="25"/>
        <v>1436.7</v>
      </c>
      <c r="F55" s="28">
        <v>0</v>
      </c>
      <c r="G55" s="28">
        <v>1436.7</v>
      </c>
      <c r="H55" s="29">
        <v>0</v>
      </c>
      <c r="I55" s="28">
        <v>0</v>
      </c>
      <c r="J55" s="28">
        <v>0</v>
      </c>
      <c r="K55" s="28">
        <v>0</v>
      </c>
      <c r="L55" s="28">
        <v>0</v>
      </c>
      <c r="M55" s="28">
        <v>0</v>
      </c>
      <c r="N55" s="28">
        <v>0</v>
      </c>
      <c r="O55" s="28">
        <v>0</v>
      </c>
      <c r="P55" s="28">
        <v>0</v>
      </c>
      <c r="Q55" s="28">
        <v>0</v>
      </c>
      <c r="R55" s="28">
        <v>0</v>
      </c>
    </row>
    <row r="56" spans="1:18" x14ac:dyDescent="0.25">
      <c r="A56" s="85"/>
      <c r="B56" s="86"/>
      <c r="C56" s="81"/>
      <c r="D56" s="27" t="s">
        <v>64</v>
      </c>
      <c r="E56" s="28">
        <f t="shared" si="25"/>
        <v>0</v>
      </c>
      <c r="F56" s="28">
        <v>0</v>
      </c>
      <c r="G56" s="28">
        <v>0</v>
      </c>
      <c r="H56" s="29">
        <v>0</v>
      </c>
      <c r="I56" s="28">
        <v>0</v>
      </c>
      <c r="J56" s="28">
        <v>0</v>
      </c>
      <c r="K56" s="28">
        <v>0</v>
      </c>
      <c r="L56" s="28">
        <v>0</v>
      </c>
      <c r="M56" s="28">
        <v>0</v>
      </c>
      <c r="N56" s="28">
        <v>0</v>
      </c>
      <c r="O56" s="28">
        <v>0</v>
      </c>
      <c r="P56" s="28">
        <v>0</v>
      </c>
      <c r="Q56" s="28">
        <v>0</v>
      </c>
      <c r="R56" s="28">
        <v>0</v>
      </c>
    </row>
    <row r="57" spans="1:18" x14ac:dyDescent="0.25">
      <c r="A57" s="85"/>
      <c r="B57" s="86"/>
      <c r="C57" s="81"/>
      <c r="D57" s="27" t="s">
        <v>66</v>
      </c>
      <c r="E57" s="28">
        <f t="shared" si="25"/>
        <v>0</v>
      </c>
      <c r="F57" s="28">
        <v>0</v>
      </c>
      <c r="G57" s="28">
        <v>0</v>
      </c>
      <c r="H57" s="29">
        <v>0</v>
      </c>
      <c r="I57" s="28">
        <v>0</v>
      </c>
      <c r="J57" s="28">
        <v>0</v>
      </c>
      <c r="K57" s="28">
        <v>0</v>
      </c>
      <c r="L57" s="28">
        <v>0</v>
      </c>
      <c r="M57" s="28">
        <v>0</v>
      </c>
      <c r="N57" s="28">
        <v>0</v>
      </c>
      <c r="O57" s="28">
        <v>0</v>
      </c>
      <c r="P57" s="28">
        <v>0</v>
      </c>
      <c r="Q57" s="28">
        <v>0</v>
      </c>
      <c r="R57" s="28">
        <v>0</v>
      </c>
    </row>
    <row r="58" spans="1:18" ht="30" customHeight="1" x14ac:dyDescent="0.25">
      <c r="A58" s="85" t="s">
        <v>76</v>
      </c>
      <c r="B58" s="86" t="s">
        <v>142</v>
      </c>
      <c r="C58" s="81" t="s">
        <v>3</v>
      </c>
      <c r="D58" s="27" t="s">
        <v>62</v>
      </c>
      <c r="E58" s="28">
        <f>SUM(F58:P58)</f>
        <v>11664.9</v>
      </c>
      <c r="F58" s="28">
        <f>SUM(F59:F62)</f>
        <v>11306</v>
      </c>
      <c r="G58" s="28">
        <f t="shared" ref="G58:R58" si="26">SUM(G59:G62)</f>
        <v>358.9</v>
      </c>
      <c r="H58" s="29">
        <f t="shared" si="26"/>
        <v>0</v>
      </c>
      <c r="I58" s="28">
        <f t="shared" si="26"/>
        <v>0</v>
      </c>
      <c r="J58" s="28">
        <f t="shared" si="26"/>
        <v>0</v>
      </c>
      <c r="K58" s="28">
        <f t="shared" si="26"/>
        <v>0</v>
      </c>
      <c r="L58" s="28">
        <f t="shared" si="26"/>
        <v>0</v>
      </c>
      <c r="M58" s="28">
        <f t="shared" si="26"/>
        <v>0</v>
      </c>
      <c r="N58" s="28">
        <f t="shared" si="26"/>
        <v>0</v>
      </c>
      <c r="O58" s="28">
        <f t="shared" si="26"/>
        <v>0</v>
      </c>
      <c r="P58" s="28">
        <f t="shared" si="26"/>
        <v>0</v>
      </c>
      <c r="Q58" s="28">
        <f t="shared" si="26"/>
        <v>0</v>
      </c>
      <c r="R58" s="28">
        <f t="shared" si="26"/>
        <v>0</v>
      </c>
    </row>
    <row r="59" spans="1:18" ht="20.25" customHeight="1" x14ac:dyDescent="0.25">
      <c r="A59" s="85"/>
      <c r="B59" s="86"/>
      <c r="C59" s="81"/>
      <c r="D59" s="27" t="s">
        <v>63</v>
      </c>
      <c r="E59" s="28">
        <f t="shared" ref="E59:E62" si="27">SUM(F59:P59)</f>
        <v>1270.9000000000001</v>
      </c>
      <c r="F59" s="28">
        <v>912</v>
      </c>
      <c r="G59" s="28">
        <v>358.9</v>
      </c>
      <c r="H59" s="29">
        <v>0</v>
      </c>
      <c r="I59" s="29">
        <v>0</v>
      </c>
      <c r="J59" s="29">
        <v>0</v>
      </c>
      <c r="K59" s="29">
        <v>0</v>
      </c>
      <c r="L59" s="29">
        <v>0</v>
      </c>
      <c r="M59" s="29">
        <v>0</v>
      </c>
      <c r="N59" s="29">
        <v>0</v>
      </c>
      <c r="O59" s="29">
        <v>0</v>
      </c>
      <c r="P59" s="29">
        <v>0</v>
      </c>
      <c r="Q59" s="29">
        <v>0</v>
      </c>
      <c r="R59" s="29">
        <v>0</v>
      </c>
    </row>
    <row r="60" spans="1:18" ht="21" customHeight="1" x14ac:dyDescent="0.25">
      <c r="A60" s="85"/>
      <c r="B60" s="86"/>
      <c r="C60" s="81"/>
      <c r="D60" s="27" t="s">
        <v>65</v>
      </c>
      <c r="E60" s="28">
        <f t="shared" si="27"/>
        <v>10394</v>
      </c>
      <c r="F60" s="28">
        <v>10394</v>
      </c>
      <c r="G60" s="28">
        <v>0</v>
      </c>
      <c r="H60" s="29">
        <v>0</v>
      </c>
      <c r="I60" s="29">
        <v>0</v>
      </c>
      <c r="J60" s="29">
        <v>0</v>
      </c>
      <c r="K60" s="29">
        <v>0</v>
      </c>
      <c r="L60" s="29">
        <v>0</v>
      </c>
      <c r="M60" s="29">
        <v>0</v>
      </c>
      <c r="N60" s="29">
        <v>0</v>
      </c>
      <c r="O60" s="29">
        <v>0</v>
      </c>
      <c r="P60" s="29">
        <v>0</v>
      </c>
      <c r="Q60" s="29">
        <v>0</v>
      </c>
      <c r="R60" s="29">
        <v>0</v>
      </c>
    </row>
    <row r="61" spans="1:18" ht="21" customHeight="1" x14ac:dyDescent="0.25">
      <c r="A61" s="85"/>
      <c r="B61" s="86"/>
      <c r="C61" s="81"/>
      <c r="D61" s="27" t="s">
        <v>64</v>
      </c>
      <c r="E61" s="28">
        <f t="shared" si="27"/>
        <v>0</v>
      </c>
      <c r="F61" s="28">
        <v>0</v>
      </c>
      <c r="G61" s="28">
        <v>0</v>
      </c>
      <c r="H61" s="29">
        <v>0</v>
      </c>
      <c r="I61" s="29">
        <v>0</v>
      </c>
      <c r="J61" s="29">
        <v>0</v>
      </c>
      <c r="K61" s="29">
        <v>0</v>
      </c>
      <c r="L61" s="29">
        <v>0</v>
      </c>
      <c r="M61" s="29">
        <v>0</v>
      </c>
      <c r="N61" s="29">
        <v>0</v>
      </c>
      <c r="O61" s="29">
        <v>0</v>
      </c>
      <c r="P61" s="29">
        <v>0</v>
      </c>
      <c r="Q61" s="29">
        <v>0</v>
      </c>
      <c r="R61" s="29">
        <v>0</v>
      </c>
    </row>
    <row r="62" spans="1:18" ht="32.25" customHeight="1" x14ac:dyDescent="0.25">
      <c r="A62" s="85"/>
      <c r="B62" s="86"/>
      <c r="C62" s="81"/>
      <c r="D62" s="27" t="s">
        <v>66</v>
      </c>
      <c r="E62" s="28">
        <f t="shared" si="27"/>
        <v>0</v>
      </c>
      <c r="F62" s="28">
        <v>0</v>
      </c>
      <c r="G62" s="28">
        <v>0</v>
      </c>
      <c r="H62" s="29">
        <v>0</v>
      </c>
      <c r="I62" s="29">
        <v>0</v>
      </c>
      <c r="J62" s="29">
        <v>0</v>
      </c>
      <c r="K62" s="29">
        <v>0</v>
      </c>
      <c r="L62" s="29">
        <v>0</v>
      </c>
      <c r="M62" s="29">
        <v>0</v>
      </c>
      <c r="N62" s="29">
        <v>0</v>
      </c>
      <c r="O62" s="29">
        <v>0</v>
      </c>
      <c r="P62" s="29">
        <v>0</v>
      </c>
      <c r="Q62" s="29">
        <v>0</v>
      </c>
      <c r="R62" s="29">
        <v>0</v>
      </c>
    </row>
    <row r="63" spans="1:18" ht="36" customHeight="1" x14ac:dyDescent="0.25">
      <c r="A63" s="85" t="s">
        <v>120</v>
      </c>
      <c r="B63" s="86" t="s">
        <v>158</v>
      </c>
      <c r="C63" s="81" t="s">
        <v>3</v>
      </c>
      <c r="D63" s="27" t="s">
        <v>62</v>
      </c>
      <c r="E63" s="28">
        <f>SUM(F63:P63)</f>
        <v>198</v>
      </c>
      <c r="F63" s="28">
        <f>SUM(F64:F67)</f>
        <v>198</v>
      </c>
      <c r="G63" s="28">
        <f t="shared" ref="G63:R63" si="28">SUM(G64:G67)</f>
        <v>0</v>
      </c>
      <c r="H63" s="29">
        <f t="shared" si="28"/>
        <v>0</v>
      </c>
      <c r="I63" s="28">
        <f t="shared" si="28"/>
        <v>0</v>
      </c>
      <c r="J63" s="28">
        <f t="shared" si="28"/>
        <v>0</v>
      </c>
      <c r="K63" s="28">
        <f t="shared" si="28"/>
        <v>0</v>
      </c>
      <c r="L63" s="28">
        <f t="shared" si="28"/>
        <v>0</v>
      </c>
      <c r="M63" s="28">
        <f t="shared" si="28"/>
        <v>0</v>
      </c>
      <c r="N63" s="28">
        <f t="shared" si="28"/>
        <v>0</v>
      </c>
      <c r="O63" s="28">
        <f t="shared" si="28"/>
        <v>0</v>
      </c>
      <c r="P63" s="28">
        <f t="shared" si="28"/>
        <v>0</v>
      </c>
      <c r="Q63" s="28">
        <f t="shared" si="28"/>
        <v>0</v>
      </c>
      <c r="R63" s="28">
        <f t="shared" si="28"/>
        <v>0</v>
      </c>
    </row>
    <row r="64" spans="1:18" x14ac:dyDescent="0.25">
      <c r="A64" s="85"/>
      <c r="B64" s="86"/>
      <c r="C64" s="81"/>
      <c r="D64" s="27" t="s">
        <v>63</v>
      </c>
      <c r="E64" s="28">
        <f t="shared" ref="E64:E67" si="29">SUM(F64:P64)</f>
        <v>198</v>
      </c>
      <c r="F64" s="28">
        <v>198</v>
      </c>
      <c r="G64" s="28">
        <v>0</v>
      </c>
      <c r="H64" s="28">
        <v>0</v>
      </c>
      <c r="I64" s="28">
        <v>0</v>
      </c>
      <c r="J64" s="28">
        <v>0</v>
      </c>
      <c r="K64" s="28">
        <v>0</v>
      </c>
      <c r="L64" s="28">
        <v>0</v>
      </c>
      <c r="M64" s="28">
        <v>0</v>
      </c>
      <c r="N64" s="28">
        <v>0</v>
      </c>
      <c r="O64" s="28">
        <v>0</v>
      </c>
      <c r="P64" s="28">
        <v>0</v>
      </c>
      <c r="Q64" s="28">
        <v>0</v>
      </c>
      <c r="R64" s="28">
        <v>0</v>
      </c>
    </row>
    <row r="65" spans="1:19" x14ac:dyDescent="0.25">
      <c r="A65" s="85"/>
      <c r="B65" s="86"/>
      <c r="C65" s="81"/>
      <c r="D65" s="27" t="s">
        <v>65</v>
      </c>
      <c r="E65" s="28">
        <f t="shared" si="29"/>
        <v>0</v>
      </c>
      <c r="F65" s="28">
        <v>0</v>
      </c>
      <c r="G65" s="28">
        <v>0</v>
      </c>
      <c r="H65" s="28">
        <v>0</v>
      </c>
      <c r="I65" s="28">
        <v>0</v>
      </c>
      <c r="J65" s="28">
        <v>0</v>
      </c>
      <c r="K65" s="28">
        <v>0</v>
      </c>
      <c r="L65" s="28">
        <v>0</v>
      </c>
      <c r="M65" s="28">
        <v>0</v>
      </c>
      <c r="N65" s="28">
        <v>0</v>
      </c>
      <c r="O65" s="28">
        <v>0</v>
      </c>
      <c r="P65" s="28">
        <v>0</v>
      </c>
      <c r="Q65" s="28">
        <v>0</v>
      </c>
      <c r="R65" s="28">
        <v>0</v>
      </c>
    </row>
    <row r="66" spans="1:19" x14ac:dyDescent="0.25">
      <c r="A66" s="85"/>
      <c r="B66" s="86"/>
      <c r="C66" s="81"/>
      <c r="D66" s="27" t="s">
        <v>64</v>
      </c>
      <c r="E66" s="28">
        <f t="shared" si="29"/>
        <v>0</v>
      </c>
      <c r="F66" s="28">
        <v>0</v>
      </c>
      <c r="G66" s="28">
        <v>0</v>
      </c>
      <c r="H66" s="28">
        <v>0</v>
      </c>
      <c r="I66" s="28">
        <v>0</v>
      </c>
      <c r="J66" s="28">
        <v>0</v>
      </c>
      <c r="K66" s="28">
        <v>0</v>
      </c>
      <c r="L66" s="28">
        <v>0</v>
      </c>
      <c r="M66" s="28">
        <v>0</v>
      </c>
      <c r="N66" s="28">
        <v>0</v>
      </c>
      <c r="O66" s="28">
        <v>0</v>
      </c>
      <c r="P66" s="28">
        <v>0</v>
      </c>
      <c r="Q66" s="28">
        <v>0</v>
      </c>
      <c r="R66" s="28">
        <v>0</v>
      </c>
    </row>
    <row r="67" spans="1:19" ht="23.25" customHeight="1" x14ac:dyDescent="0.25">
      <c r="A67" s="85"/>
      <c r="B67" s="86"/>
      <c r="C67" s="81"/>
      <c r="D67" s="27" t="s">
        <v>66</v>
      </c>
      <c r="E67" s="28">
        <f t="shared" si="29"/>
        <v>0</v>
      </c>
      <c r="F67" s="28">
        <v>0</v>
      </c>
      <c r="G67" s="28">
        <v>0</v>
      </c>
      <c r="H67" s="28">
        <v>0</v>
      </c>
      <c r="I67" s="28">
        <v>0</v>
      </c>
      <c r="J67" s="28">
        <v>0</v>
      </c>
      <c r="K67" s="28">
        <v>0</v>
      </c>
      <c r="L67" s="28">
        <v>0</v>
      </c>
      <c r="M67" s="28">
        <v>0</v>
      </c>
      <c r="N67" s="28">
        <v>0</v>
      </c>
      <c r="O67" s="28">
        <v>0</v>
      </c>
      <c r="P67" s="28">
        <v>0</v>
      </c>
      <c r="Q67" s="28">
        <v>0</v>
      </c>
      <c r="R67" s="28">
        <v>0</v>
      </c>
    </row>
    <row r="68" spans="1:19" ht="35.25" customHeight="1" x14ac:dyDescent="0.25">
      <c r="A68" s="85" t="s">
        <v>123</v>
      </c>
      <c r="B68" s="86" t="s">
        <v>143</v>
      </c>
      <c r="C68" s="81" t="s">
        <v>3</v>
      </c>
      <c r="D68" s="27" t="s">
        <v>62</v>
      </c>
      <c r="E68" s="28">
        <f>SUM(F68:P68)</f>
        <v>84.4</v>
      </c>
      <c r="F68" s="28">
        <f>SUM(F69:F72)</f>
        <v>0</v>
      </c>
      <c r="G68" s="28">
        <f t="shared" ref="G68:P68" si="30">SUM(G69:G72)</f>
        <v>0</v>
      </c>
      <c r="H68" s="29">
        <f t="shared" si="30"/>
        <v>84.4</v>
      </c>
      <c r="I68" s="28">
        <f t="shared" si="30"/>
        <v>0</v>
      </c>
      <c r="J68" s="28">
        <f t="shared" si="30"/>
        <v>0</v>
      </c>
      <c r="K68" s="28">
        <f t="shared" si="30"/>
        <v>0</v>
      </c>
      <c r="L68" s="28">
        <f t="shared" si="30"/>
        <v>0</v>
      </c>
      <c r="M68" s="28">
        <f t="shared" si="30"/>
        <v>0</v>
      </c>
      <c r="N68" s="28">
        <f t="shared" si="30"/>
        <v>0</v>
      </c>
      <c r="O68" s="28">
        <f>SUM(O69:O72)</f>
        <v>0</v>
      </c>
      <c r="P68" s="28">
        <f t="shared" si="30"/>
        <v>0</v>
      </c>
      <c r="Q68" s="28">
        <f>SUM(Q69:Q72)</f>
        <v>0</v>
      </c>
      <c r="R68" s="28">
        <f t="shared" ref="R68" si="31">SUM(R69:R72)</f>
        <v>0</v>
      </c>
    </row>
    <row r="69" spans="1:19" x14ac:dyDescent="0.25">
      <c r="A69" s="85"/>
      <c r="B69" s="86"/>
      <c r="C69" s="81"/>
      <c r="D69" s="27" t="s">
        <v>63</v>
      </c>
      <c r="E69" s="28">
        <f t="shared" ref="E69:E72" si="32">SUM(F69:P69)</f>
        <v>84.4</v>
      </c>
      <c r="F69" s="28">
        <v>0</v>
      </c>
      <c r="G69" s="28">
        <v>0</v>
      </c>
      <c r="H69" s="29">
        <v>84.4</v>
      </c>
      <c r="I69" s="28">
        <v>0</v>
      </c>
      <c r="J69" s="28">
        <v>0</v>
      </c>
      <c r="K69" s="28">
        <v>0</v>
      </c>
      <c r="L69" s="28">
        <v>0</v>
      </c>
      <c r="M69" s="28">
        <v>0</v>
      </c>
      <c r="N69" s="28">
        <v>0</v>
      </c>
      <c r="O69" s="28">
        <v>0</v>
      </c>
      <c r="P69" s="28">
        <v>0</v>
      </c>
      <c r="Q69" s="28">
        <v>0</v>
      </c>
      <c r="R69" s="28">
        <v>0</v>
      </c>
    </row>
    <row r="70" spans="1:19" x14ac:dyDescent="0.25">
      <c r="A70" s="85"/>
      <c r="B70" s="86"/>
      <c r="C70" s="81"/>
      <c r="D70" s="27" t="s">
        <v>65</v>
      </c>
      <c r="E70" s="28">
        <f t="shared" si="32"/>
        <v>0</v>
      </c>
      <c r="F70" s="28">
        <v>0</v>
      </c>
      <c r="G70" s="28">
        <v>0</v>
      </c>
      <c r="H70" s="28">
        <v>0</v>
      </c>
      <c r="I70" s="28">
        <v>0</v>
      </c>
      <c r="J70" s="28">
        <v>0</v>
      </c>
      <c r="K70" s="28">
        <v>0</v>
      </c>
      <c r="L70" s="28">
        <v>0</v>
      </c>
      <c r="M70" s="28">
        <v>0</v>
      </c>
      <c r="N70" s="28">
        <v>0</v>
      </c>
      <c r="O70" s="28">
        <v>0</v>
      </c>
      <c r="P70" s="28">
        <v>0</v>
      </c>
      <c r="Q70" s="28">
        <v>0</v>
      </c>
      <c r="R70" s="28">
        <v>0</v>
      </c>
    </row>
    <row r="71" spans="1:19" x14ac:dyDescent="0.25">
      <c r="A71" s="85"/>
      <c r="B71" s="86"/>
      <c r="C71" s="81"/>
      <c r="D71" s="27" t="s">
        <v>64</v>
      </c>
      <c r="E71" s="28">
        <f t="shared" si="32"/>
        <v>0</v>
      </c>
      <c r="F71" s="28">
        <v>0</v>
      </c>
      <c r="G71" s="28">
        <v>0</v>
      </c>
      <c r="H71" s="28">
        <v>0</v>
      </c>
      <c r="I71" s="28">
        <v>0</v>
      </c>
      <c r="J71" s="28">
        <v>0</v>
      </c>
      <c r="K71" s="28">
        <v>0</v>
      </c>
      <c r="L71" s="28">
        <v>0</v>
      </c>
      <c r="M71" s="28">
        <v>0</v>
      </c>
      <c r="N71" s="28">
        <v>0</v>
      </c>
      <c r="O71" s="28">
        <v>0</v>
      </c>
      <c r="P71" s="28">
        <v>0</v>
      </c>
      <c r="Q71" s="28">
        <v>0</v>
      </c>
      <c r="R71" s="28">
        <v>0</v>
      </c>
    </row>
    <row r="72" spans="1:19" x14ac:dyDescent="0.25">
      <c r="A72" s="85"/>
      <c r="B72" s="86"/>
      <c r="C72" s="81"/>
      <c r="D72" s="27" t="s">
        <v>66</v>
      </c>
      <c r="E72" s="28">
        <f t="shared" si="32"/>
        <v>0</v>
      </c>
      <c r="F72" s="28">
        <v>0</v>
      </c>
      <c r="G72" s="28">
        <v>0</v>
      </c>
      <c r="H72" s="28">
        <v>0</v>
      </c>
      <c r="I72" s="28">
        <v>0</v>
      </c>
      <c r="J72" s="28">
        <v>0</v>
      </c>
      <c r="K72" s="28">
        <v>0</v>
      </c>
      <c r="L72" s="28">
        <v>0</v>
      </c>
      <c r="M72" s="28">
        <v>0</v>
      </c>
      <c r="N72" s="28">
        <v>0</v>
      </c>
      <c r="O72" s="28">
        <v>0</v>
      </c>
      <c r="P72" s="28">
        <v>0</v>
      </c>
      <c r="Q72" s="28">
        <v>0</v>
      </c>
      <c r="R72" s="28">
        <v>0</v>
      </c>
    </row>
    <row r="73" spans="1:19" s="33" customFormat="1" ht="33.75" customHeight="1" x14ac:dyDescent="0.25">
      <c r="A73" s="85" t="s">
        <v>124</v>
      </c>
      <c r="B73" s="86" t="s">
        <v>51</v>
      </c>
      <c r="C73" s="81"/>
      <c r="D73" s="27" t="s">
        <v>62</v>
      </c>
      <c r="E73" s="28">
        <f>SUM(F73:R73)</f>
        <v>24496.996820000004</v>
      </c>
      <c r="F73" s="28">
        <f>F74+F75+F76+F77</f>
        <v>7147.8</v>
      </c>
      <c r="G73" s="28">
        <f t="shared" ref="G73:R73" si="33">G74+G75+G76+G77</f>
        <v>2117.42</v>
      </c>
      <c r="H73" s="29">
        <f t="shared" si="33"/>
        <v>800.7</v>
      </c>
      <c r="I73" s="28">
        <f t="shared" si="33"/>
        <v>749.9</v>
      </c>
      <c r="J73" s="28">
        <f t="shared" si="33"/>
        <v>1414.2</v>
      </c>
      <c r="K73" s="28">
        <f t="shared" si="33"/>
        <v>1093.4000000000001</v>
      </c>
      <c r="L73" s="28">
        <f t="shared" si="33"/>
        <v>2359.6999999999998</v>
      </c>
      <c r="M73" s="28">
        <f t="shared" si="33"/>
        <v>2125.5</v>
      </c>
      <c r="N73" s="28">
        <f t="shared" si="33"/>
        <v>1394.6768200000001</v>
      </c>
      <c r="O73" s="28">
        <f t="shared" si="33"/>
        <v>1849.7</v>
      </c>
      <c r="P73" s="28">
        <f t="shared" si="33"/>
        <v>1722</v>
      </c>
      <c r="Q73" s="28">
        <f t="shared" si="33"/>
        <v>1722</v>
      </c>
      <c r="R73" s="28">
        <f t="shared" si="33"/>
        <v>0</v>
      </c>
      <c r="S73" s="34"/>
    </row>
    <row r="74" spans="1:19" s="33" customFormat="1" x14ac:dyDescent="0.25">
      <c r="A74" s="85"/>
      <c r="B74" s="86"/>
      <c r="C74" s="81"/>
      <c r="D74" s="27" t="s">
        <v>63</v>
      </c>
      <c r="E74" s="28">
        <f>SUM(F74:Q74)</f>
        <v>1817.42</v>
      </c>
      <c r="F74" s="28">
        <f t="shared" ref="F74:R74" si="34">F79+F84</f>
        <v>961</v>
      </c>
      <c r="G74" s="28">
        <f t="shared" si="34"/>
        <v>143.62</v>
      </c>
      <c r="H74" s="29">
        <f t="shared" si="34"/>
        <v>8</v>
      </c>
      <c r="I74" s="28">
        <f t="shared" si="34"/>
        <v>7.5</v>
      </c>
      <c r="J74" s="28">
        <f t="shared" si="34"/>
        <v>14.2</v>
      </c>
      <c r="K74" s="28">
        <f t="shared" si="34"/>
        <v>11</v>
      </c>
      <c r="L74" s="28">
        <f t="shared" si="34"/>
        <v>23.6</v>
      </c>
      <c r="M74" s="28">
        <f t="shared" si="34"/>
        <v>21.4</v>
      </c>
      <c r="N74" s="28">
        <f t="shared" si="34"/>
        <v>97.7</v>
      </c>
      <c r="O74" s="28">
        <f t="shared" si="34"/>
        <v>185</v>
      </c>
      <c r="P74" s="28">
        <f t="shared" si="34"/>
        <v>172.20000000000005</v>
      </c>
      <c r="Q74" s="28">
        <f t="shared" si="34"/>
        <v>172.20000000000005</v>
      </c>
      <c r="R74" s="28">
        <f t="shared" si="34"/>
        <v>0</v>
      </c>
    </row>
    <row r="75" spans="1:19" s="33" customFormat="1" x14ac:dyDescent="0.25">
      <c r="A75" s="85"/>
      <c r="B75" s="86"/>
      <c r="C75" s="81"/>
      <c r="D75" s="27" t="s">
        <v>65</v>
      </c>
      <c r="E75" s="28">
        <f>SUM(F75:Q75)</f>
        <v>22679.576819999998</v>
      </c>
      <c r="F75" s="28">
        <f t="shared" ref="F75:R75" si="35">F80+F85</f>
        <v>6186.8</v>
      </c>
      <c r="G75" s="28">
        <f t="shared" si="35"/>
        <v>1973.8000000000002</v>
      </c>
      <c r="H75" s="29">
        <f t="shared" si="35"/>
        <v>792.7</v>
      </c>
      <c r="I75" s="28">
        <f t="shared" si="35"/>
        <v>742.4</v>
      </c>
      <c r="J75" s="28">
        <f t="shared" si="35"/>
        <v>1400</v>
      </c>
      <c r="K75" s="28">
        <f t="shared" si="35"/>
        <v>1082.4000000000001</v>
      </c>
      <c r="L75" s="28">
        <f t="shared" si="35"/>
        <v>2336.1</v>
      </c>
      <c r="M75" s="28">
        <f t="shared" si="35"/>
        <v>2104.1</v>
      </c>
      <c r="N75" s="28">
        <f t="shared" si="35"/>
        <v>1296.9768200000001</v>
      </c>
      <c r="O75" s="28">
        <f t="shared" si="35"/>
        <v>1664.7</v>
      </c>
      <c r="P75" s="28">
        <f t="shared" si="35"/>
        <v>1549.8</v>
      </c>
      <c r="Q75" s="28">
        <f t="shared" si="35"/>
        <v>1549.8</v>
      </c>
      <c r="R75" s="28">
        <f t="shared" si="35"/>
        <v>0</v>
      </c>
    </row>
    <row r="76" spans="1:19" s="33" customFormat="1" x14ac:dyDescent="0.25">
      <c r="A76" s="85"/>
      <c r="B76" s="86"/>
      <c r="C76" s="81"/>
      <c r="D76" s="27" t="s">
        <v>64</v>
      </c>
      <c r="E76" s="28">
        <f t="shared" ref="E76:E77" si="36">SUM(F76:P76)</f>
        <v>0</v>
      </c>
      <c r="F76" s="28">
        <f t="shared" ref="F76:R76" si="37">F81+F86</f>
        <v>0</v>
      </c>
      <c r="G76" s="28">
        <f t="shared" si="37"/>
        <v>0</v>
      </c>
      <c r="H76" s="29">
        <f t="shared" si="37"/>
        <v>0</v>
      </c>
      <c r="I76" s="28">
        <f t="shared" si="37"/>
        <v>0</v>
      </c>
      <c r="J76" s="28">
        <f t="shared" si="37"/>
        <v>0</v>
      </c>
      <c r="K76" s="28">
        <f t="shared" si="37"/>
        <v>0</v>
      </c>
      <c r="L76" s="28">
        <f t="shared" si="37"/>
        <v>0</v>
      </c>
      <c r="M76" s="28">
        <f t="shared" si="37"/>
        <v>0</v>
      </c>
      <c r="N76" s="28">
        <f t="shared" si="37"/>
        <v>0</v>
      </c>
      <c r="O76" s="28">
        <f t="shared" si="37"/>
        <v>0</v>
      </c>
      <c r="P76" s="28">
        <f t="shared" si="37"/>
        <v>0</v>
      </c>
      <c r="Q76" s="28">
        <f t="shared" si="37"/>
        <v>0</v>
      </c>
      <c r="R76" s="28">
        <f t="shared" si="37"/>
        <v>0</v>
      </c>
    </row>
    <row r="77" spans="1:19" s="33" customFormat="1" x14ac:dyDescent="0.25">
      <c r="A77" s="85"/>
      <c r="B77" s="86"/>
      <c r="C77" s="81"/>
      <c r="D77" s="27" t="s">
        <v>66</v>
      </c>
      <c r="E77" s="28">
        <f t="shared" si="36"/>
        <v>0</v>
      </c>
      <c r="F77" s="28">
        <f t="shared" ref="F77:R77" si="38">F82+F87</f>
        <v>0</v>
      </c>
      <c r="G77" s="28">
        <f t="shared" si="38"/>
        <v>0</v>
      </c>
      <c r="H77" s="29">
        <f t="shared" si="38"/>
        <v>0</v>
      </c>
      <c r="I77" s="28">
        <f t="shared" si="38"/>
        <v>0</v>
      </c>
      <c r="J77" s="28">
        <f t="shared" si="38"/>
        <v>0</v>
      </c>
      <c r="K77" s="28">
        <f t="shared" si="38"/>
        <v>0</v>
      </c>
      <c r="L77" s="28">
        <f t="shared" si="38"/>
        <v>0</v>
      </c>
      <c r="M77" s="28">
        <f t="shared" si="38"/>
        <v>0</v>
      </c>
      <c r="N77" s="28">
        <f t="shared" si="38"/>
        <v>0</v>
      </c>
      <c r="O77" s="28">
        <f t="shared" si="38"/>
        <v>0</v>
      </c>
      <c r="P77" s="28">
        <f t="shared" si="38"/>
        <v>0</v>
      </c>
      <c r="Q77" s="28">
        <f t="shared" si="38"/>
        <v>0</v>
      </c>
      <c r="R77" s="28">
        <f t="shared" si="38"/>
        <v>0</v>
      </c>
    </row>
    <row r="78" spans="1:19" ht="31.5" customHeight="1" x14ac:dyDescent="0.25">
      <c r="A78" s="85" t="s">
        <v>77</v>
      </c>
      <c r="B78" s="86" t="s">
        <v>55</v>
      </c>
      <c r="C78" s="81"/>
      <c r="D78" s="27" t="s">
        <v>62</v>
      </c>
      <c r="E78" s="28">
        <f>SUM(F78:Q78)</f>
        <v>17238.096820000002</v>
      </c>
      <c r="F78" s="28">
        <f>SUM(F79:F82)</f>
        <v>221.3</v>
      </c>
      <c r="G78" s="28">
        <f t="shared" ref="G78:I78" si="39">SUM(G79:G82)</f>
        <v>1785.02</v>
      </c>
      <c r="H78" s="29">
        <f t="shared" si="39"/>
        <v>800.7</v>
      </c>
      <c r="I78" s="28">
        <f t="shared" si="39"/>
        <v>749.9</v>
      </c>
      <c r="J78" s="28">
        <f>SUM(J79:J82)</f>
        <v>1414.2</v>
      </c>
      <c r="K78" s="28">
        <f t="shared" ref="K78:O78" si="40">SUM(K79:K82)</f>
        <v>1093.4000000000001</v>
      </c>
      <c r="L78" s="28">
        <f t="shared" si="40"/>
        <v>2359.6999999999998</v>
      </c>
      <c r="M78" s="28">
        <f t="shared" si="40"/>
        <v>2125.5</v>
      </c>
      <c r="N78" s="28">
        <f t="shared" si="40"/>
        <v>1394.6768200000001</v>
      </c>
      <c r="O78" s="28">
        <f t="shared" si="40"/>
        <v>1849.7</v>
      </c>
      <c r="P78" s="28">
        <v>1722</v>
      </c>
      <c r="Q78" s="28">
        <v>1722</v>
      </c>
      <c r="R78" s="28">
        <v>0</v>
      </c>
    </row>
    <row r="79" spans="1:19" x14ac:dyDescent="0.25">
      <c r="A79" s="85"/>
      <c r="B79" s="86"/>
      <c r="C79" s="81"/>
      <c r="D79" s="27" t="s">
        <v>63</v>
      </c>
      <c r="E79" s="28">
        <f>SUM(F79:Q79)</f>
        <v>1044.42</v>
      </c>
      <c r="F79" s="28">
        <v>221.3</v>
      </c>
      <c r="G79" s="28">
        <v>110.32</v>
      </c>
      <c r="H79" s="29">
        <v>8</v>
      </c>
      <c r="I79" s="28">
        <v>7.5</v>
      </c>
      <c r="J79" s="28">
        <v>14.2</v>
      </c>
      <c r="K79" s="28">
        <v>11</v>
      </c>
      <c r="L79" s="28">
        <v>23.6</v>
      </c>
      <c r="M79" s="28">
        <v>21.4</v>
      </c>
      <c r="N79" s="28">
        <v>97.7</v>
      </c>
      <c r="O79" s="28">
        <v>185</v>
      </c>
      <c r="P79" s="28">
        <f>P78-P80</f>
        <v>172.20000000000005</v>
      </c>
      <c r="Q79" s="28">
        <f>Q78-Q80</f>
        <v>172.20000000000005</v>
      </c>
      <c r="R79" s="28">
        <v>0</v>
      </c>
    </row>
    <row r="80" spans="1:19" x14ac:dyDescent="0.25">
      <c r="A80" s="85"/>
      <c r="B80" s="86"/>
      <c r="C80" s="81"/>
      <c r="D80" s="27" t="s">
        <v>65</v>
      </c>
      <c r="E80" s="28">
        <f>SUM(F80:Q80)</f>
        <v>16193.676820000001</v>
      </c>
      <c r="F80" s="28">
        <v>0</v>
      </c>
      <c r="G80" s="28">
        <v>1674.7</v>
      </c>
      <c r="H80" s="29">
        <v>792.7</v>
      </c>
      <c r="I80" s="28">
        <v>742.4</v>
      </c>
      <c r="J80" s="28">
        <v>1400</v>
      </c>
      <c r="K80" s="28">
        <v>1082.4000000000001</v>
      </c>
      <c r="L80" s="28">
        <v>2336.1</v>
      </c>
      <c r="M80" s="28">
        <v>2104.1</v>
      </c>
      <c r="N80" s="28">
        <v>1296.9768200000001</v>
      </c>
      <c r="O80" s="28">
        <v>1664.7</v>
      </c>
      <c r="P80" s="28">
        <f>P78*90%</f>
        <v>1549.8</v>
      </c>
      <c r="Q80" s="28">
        <f>Q78*90%</f>
        <v>1549.8</v>
      </c>
      <c r="R80" s="28">
        <v>0</v>
      </c>
    </row>
    <row r="81" spans="1:18" x14ac:dyDescent="0.25">
      <c r="A81" s="85"/>
      <c r="B81" s="86"/>
      <c r="C81" s="81"/>
      <c r="D81" s="27" t="s">
        <v>64</v>
      </c>
      <c r="E81" s="28">
        <f t="shared" ref="E81:E82" si="41">SUM(F81:P81)</f>
        <v>0</v>
      </c>
      <c r="F81" s="28">
        <v>0</v>
      </c>
      <c r="G81" s="28">
        <v>0</v>
      </c>
      <c r="H81" s="28">
        <v>0</v>
      </c>
      <c r="I81" s="28">
        <v>0</v>
      </c>
      <c r="J81" s="28">
        <v>0</v>
      </c>
      <c r="K81" s="28">
        <v>0</v>
      </c>
      <c r="L81" s="28">
        <v>0</v>
      </c>
      <c r="M81" s="28">
        <v>0</v>
      </c>
      <c r="N81" s="28">
        <v>0</v>
      </c>
      <c r="O81" s="28">
        <v>0</v>
      </c>
      <c r="P81" s="28">
        <v>0</v>
      </c>
      <c r="Q81" s="28">
        <v>0</v>
      </c>
      <c r="R81" s="28">
        <v>0</v>
      </c>
    </row>
    <row r="82" spans="1:18" ht="19.5" customHeight="1" x14ac:dyDescent="0.25">
      <c r="A82" s="85"/>
      <c r="B82" s="86"/>
      <c r="C82" s="81"/>
      <c r="D82" s="27" t="s">
        <v>66</v>
      </c>
      <c r="E82" s="28">
        <f t="shared" si="41"/>
        <v>0</v>
      </c>
      <c r="F82" s="28">
        <v>0</v>
      </c>
      <c r="G82" s="28">
        <v>0</v>
      </c>
      <c r="H82" s="28">
        <v>0</v>
      </c>
      <c r="I82" s="28">
        <v>0</v>
      </c>
      <c r="J82" s="28">
        <v>0</v>
      </c>
      <c r="K82" s="28">
        <v>0</v>
      </c>
      <c r="L82" s="28">
        <v>0</v>
      </c>
      <c r="M82" s="28">
        <v>0</v>
      </c>
      <c r="N82" s="28">
        <v>0</v>
      </c>
      <c r="O82" s="28">
        <v>0</v>
      </c>
      <c r="P82" s="28">
        <v>0</v>
      </c>
      <c r="Q82" s="28">
        <v>0</v>
      </c>
      <c r="R82" s="28">
        <v>0</v>
      </c>
    </row>
    <row r="83" spans="1:18" ht="32.25" customHeight="1" x14ac:dyDescent="0.25">
      <c r="A83" s="85" t="s">
        <v>144</v>
      </c>
      <c r="B83" s="86" t="s">
        <v>56</v>
      </c>
      <c r="C83" s="81" t="s">
        <v>140</v>
      </c>
      <c r="D83" s="27" t="s">
        <v>62</v>
      </c>
      <c r="E83" s="28">
        <f>SUM(F83:P83)</f>
        <v>7258.9</v>
      </c>
      <c r="F83" s="28">
        <f>SUM(F84:F87)</f>
        <v>6926.5</v>
      </c>
      <c r="G83" s="28">
        <f t="shared" ref="G83:R83" si="42">SUM(G84:G87)</f>
        <v>332.40000000000003</v>
      </c>
      <c r="H83" s="29">
        <f t="shared" si="42"/>
        <v>0</v>
      </c>
      <c r="I83" s="28">
        <f t="shared" si="42"/>
        <v>0</v>
      </c>
      <c r="J83" s="28">
        <f t="shared" si="42"/>
        <v>0</v>
      </c>
      <c r="K83" s="28">
        <f t="shared" si="42"/>
        <v>0</v>
      </c>
      <c r="L83" s="28">
        <f t="shared" si="42"/>
        <v>0</v>
      </c>
      <c r="M83" s="28">
        <f t="shared" si="42"/>
        <v>0</v>
      </c>
      <c r="N83" s="28">
        <f t="shared" si="42"/>
        <v>0</v>
      </c>
      <c r="O83" s="28">
        <f t="shared" si="42"/>
        <v>0</v>
      </c>
      <c r="P83" s="28">
        <f t="shared" si="42"/>
        <v>0</v>
      </c>
      <c r="Q83" s="28">
        <f t="shared" si="42"/>
        <v>0</v>
      </c>
      <c r="R83" s="28">
        <f t="shared" si="42"/>
        <v>0</v>
      </c>
    </row>
    <row r="84" spans="1:18" x14ac:dyDescent="0.25">
      <c r="A84" s="85"/>
      <c r="B84" s="86"/>
      <c r="C84" s="81"/>
      <c r="D84" s="27" t="s">
        <v>63</v>
      </c>
      <c r="E84" s="28">
        <f>SUM(F84:P84)</f>
        <v>773</v>
      </c>
      <c r="F84" s="28">
        <v>739.7</v>
      </c>
      <c r="G84" s="28">
        <v>33.299999999999997</v>
      </c>
      <c r="H84" s="28">
        <f t="shared" ref="H84:I86" si="43">SUM(I84:S84)</f>
        <v>0</v>
      </c>
      <c r="I84" s="28">
        <v>0</v>
      </c>
      <c r="J84" s="28">
        <f t="shared" ref="J84:R86" si="44">SUM(K84:U84)</f>
        <v>0</v>
      </c>
      <c r="K84" s="28">
        <f t="shared" si="44"/>
        <v>0</v>
      </c>
      <c r="L84" s="28">
        <f t="shared" si="44"/>
        <v>0</v>
      </c>
      <c r="M84" s="28">
        <f t="shared" si="44"/>
        <v>0</v>
      </c>
      <c r="N84" s="28">
        <f t="shared" si="44"/>
        <v>0</v>
      </c>
      <c r="O84" s="28">
        <f t="shared" si="44"/>
        <v>0</v>
      </c>
      <c r="P84" s="28">
        <f t="shared" si="44"/>
        <v>0</v>
      </c>
      <c r="Q84" s="28">
        <f t="shared" si="44"/>
        <v>0</v>
      </c>
      <c r="R84" s="28">
        <f t="shared" si="44"/>
        <v>0</v>
      </c>
    </row>
    <row r="85" spans="1:18" x14ac:dyDescent="0.25">
      <c r="A85" s="85"/>
      <c r="B85" s="86"/>
      <c r="C85" s="81"/>
      <c r="D85" s="27" t="s">
        <v>65</v>
      </c>
      <c r="E85" s="28">
        <f>SUM(F85:P85)</f>
        <v>6485.9000000000005</v>
      </c>
      <c r="F85" s="28">
        <v>6186.8</v>
      </c>
      <c r="G85" s="28">
        <v>299.10000000000002</v>
      </c>
      <c r="H85" s="28">
        <v>0</v>
      </c>
      <c r="I85" s="28">
        <v>0</v>
      </c>
      <c r="J85" s="28">
        <f t="shared" si="44"/>
        <v>0</v>
      </c>
      <c r="K85" s="28">
        <f t="shared" si="44"/>
        <v>0</v>
      </c>
      <c r="L85" s="28">
        <f t="shared" si="44"/>
        <v>0</v>
      </c>
      <c r="M85" s="28">
        <f t="shared" si="44"/>
        <v>0</v>
      </c>
      <c r="N85" s="28">
        <f t="shared" si="44"/>
        <v>0</v>
      </c>
      <c r="O85" s="28">
        <f t="shared" si="44"/>
        <v>0</v>
      </c>
      <c r="P85" s="28">
        <f t="shared" si="44"/>
        <v>0</v>
      </c>
      <c r="Q85" s="28">
        <f t="shared" si="44"/>
        <v>0</v>
      </c>
      <c r="R85" s="28">
        <f t="shared" si="44"/>
        <v>0</v>
      </c>
    </row>
    <row r="86" spans="1:18" x14ac:dyDescent="0.25">
      <c r="A86" s="85"/>
      <c r="B86" s="86"/>
      <c r="C86" s="81"/>
      <c r="D86" s="27" t="s">
        <v>64</v>
      </c>
      <c r="E86" s="28">
        <f t="shared" ref="E86:G87" si="45">SUM(F86:P86)</f>
        <v>0</v>
      </c>
      <c r="F86" s="28">
        <f t="shared" si="45"/>
        <v>0</v>
      </c>
      <c r="G86" s="28">
        <f t="shared" si="45"/>
        <v>0</v>
      </c>
      <c r="H86" s="28">
        <f t="shared" si="43"/>
        <v>0</v>
      </c>
      <c r="I86" s="28">
        <f t="shared" si="43"/>
        <v>0</v>
      </c>
      <c r="J86" s="28">
        <f t="shared" si="44"/>
        <v>0</v>
      </c>
      <c r="K86" s="28">
        <f t="shared" si="44"/>
        <v>0</v>
      </c>
      <c r="L86" s="28">
        <f t="shared" si="44"/>
        <v>0</v>
      </c>
      <c r="M86" s="28">
        <f t="shared" si="44"/>
        <v>0</v>
      </c>
      <c r="N86" s="28">
        <f t="shared" si="44"/>
        <v>0</v>
      </c>
      <c r="O86" s="28">
        <f t="shared" si="44"/>
        <v>0</v>
      </c>
      <c r="P86" s="28">
        <f t="shared" si="44"/>
        <v>0</v>
      </c>
      <c r="Q86" s="28">
        <f t="shared" si="44"/>
        <v>0</v>
      </c>
      <c r="R86" s="28">
        <f t="shared" si="44"/>
        <v>0</v>
      </c>
    </row>
    <row r="87" spans="1:18" ht="20.25" customHeight="1" x14ac:dyDescent="0.25">
      <c r="A87" s="85"/>
      <c r="B87" s="86"/>
      <c r="C87" s="81"/>
      <c r="D87" s="27" t="s">
        <v>66</v>
      </c>
      <c r="E87" s="28">
        <f t="shared" si="45"/>
        <v>0</v>
      </c>
      <c r="F87" s="28">
        <v>0</v>
      </c>
      <c r="G87" s="28">
        <v>0</v>
      </c>
      <c r="H87" s="28">
        <v>0</v>
      </c>
      <c r="I87" s="28">
        <v>0</v>
      </c>
      <c r="J87" s="28">
        <v>0</v>
      </c>
      <c r="K87" s="28">
        <v>0</v>
      </c>
      <c r="L87" s="28">
        <v>0</v>
      </c>
      <c r="M87" s="28">
        <v>0</v>
      </c>
      <c r="N87" s="28">
        <v>0</v>
      </c>
      <c r="O87" s="28">
        <v>0</v>
      </c>
      <c r="P87" s="28">
        <v>0</v>
      </c>
      <c r="Q87" s="28">
        <v>0</v>
      </c>
      <c r="R87" s="28">
        <v>0</v>
      </c>
    </row>
    <row r="88" spans="1:18" ht="26.25" customHeight="1" x14ac:dyDescent="0.25">
      <c r="A88" s="90" t="s">
        <v>145</v>
      </c>
      <c r="B88" s="87" t="s">
        <v>161</v>
      </c>
      <c r="C88" s="82" t="s">
        <v>140</v>
      </c>
      <c r="D88" s="27" t="s">
        <v>62</v>
      </c>
      <c r="E88" s="28">
        <f>SUM(F88:P88)</f>
        <v>0</v>
      </c>
      <c r="F88" s="28">
        <f>SUM(F89:F92)</f>
        <v>0</v>
      </c>
      <c r="G88" s="28">
        <f t="shared" ref="G88:I88" si="46">SUM(G89:G92)</f>
        <v>0</v>
      </c>
      <c r="H88" s="29">
        <f t="shared" si="46"/>
        <v>0</v>
      </c>
      <c r="I88" s="28">
        <f t="shared" si="46"/>
        <v>0</v>
      </c>
      <c r="J88" s="28">
        <f>SUM(J89:J92)</f>
        <v>0</v>
      </c>
      <c r="K88" s="28">
        <f t="shared" ref="K88:O88" si="47">SUM(K89:K92)</f>
        <v>0</v>
      </c>
      <c r="L88" s="28">
        <f t="shared" si="47"/>
        <v>0</v>
      </c>
      <c r="M88" s="28">
        <f t="shared" si="47"/>
        <v>0</v>
      </c>
      <c r="N88" s="28">
        <f t="shared" si="47"/>
        <v>0</v>
      </c>
      <c r="O88" s="28">
        <f t="shared" si="47"/>
        <v>0</v>
      </c>
      <c r="P88" s="28">
        <v>0</v>
      </c>
      <c r="Q88" s="28">
        <v>0</v>
      </c>
      <c r="R88" s="28">
        <v>0</v>
      </c>
    </row>
    <row r="89" spans="1:18" ht="22.5" customHeight="1" x14ac:dyDescent="0.25">
      <c r="A89" s="91"/>
      <c r="B89" s="88"/>
      <c r="C89" s="83"/>
      <c r="D89" s="27" t="s">
        <v>63</v>
      </c>
      <c r="E89" s="28">
        <f t="shared" ref="E89:E92" si="48">SUM(F89:P89)</f>
        <v>0</v>
      </c>
      <c r="F89" s="28">
        <v>0</v>
      </c>
      <c r="G89" s="28">
        <v>0</v>
      </c>
      <c r="H89" s="29">
        <v>0</v>
      </c>
      <c r="I89" s="28">
        <v>0</v>
      </c>
      <c r="J89" s="28">
        <v>0</v>
      </c>
      <c r="K89" s="28">
        <v>0</v>
      </c>
      <c r="L89" s="28">
        <v>0</v>
      </c>
      <c r="M89" s="28">
        <v>0</v>
      </c>
      <c r="N89" s="28">
        <v>0</v>
      </c>
      <c r="O89" s="28">
        <v>0</v>
      </c>
      <c r="P89" s="28">
        <v>0</v>
      </c>
      <c r="Q89" s="28">
        <v>0</v>
      </c>
      <c r="R89" s="28">
        <v>0</v>
      </c>
    </row>
    <row r="90" spans="1:18" ht="21" customHeight="1" x14ac:dyDescent="0.25">
      <c r="A90" s="91"/>
      <c r="B90" s="88"/>
      <c r="C90" s="83"/>
      <c r="D90" s="27" t="s">
        <v>65</v>
      </c>
      <c r="E90" s="28">
        <f t="shared" si="48"/>
        <v>0</v>
      </c>
      <c r="F90" s="28">
        <v>0</v>
      </c>
      <c r="G90" s="28">
        <v>0</v>
      </c>
      <c r="H90" s="29">
        <v>0</v>
      </c>
      <c r="I90" s="28">
        <v>0</v>
      </c>
      <c r="J90" s="28">
        <v>0</v>
      </c>
      <c r="K90" s="28">
        <v>0</v>
      </c>
      <c r="L90" s="28">
        <v>0</v>
      </c>
      <c r="M90" s="28">
        <v>0</v>
      </c>
      <c r="N90" s="28">
        <v>0</v>
      </c>
      <c r="O90" s="28">
        <v>0</v>
      </c>
      <c r="P90" s="28">
        <v>0</v>
      </c>
      <c r="Q90" s="28">
        <v>0</v>
      </c>
      <c r="R90" s="28">
        <v>0</v>
      </c>
    </row>
    <row r="91" spans="1:18" ht="19.5" customHeight="1" x14ac:dyDescent="0.25">
      <c r="A91" s="91"/>
      <c r="B91" s="88"/>
      <c r="C91" s="83"/>
      <c r="D91" s="27" t="s">
        <v>64</v>
      </c>
      <c r="E91" s="28">
        <f t="shared" si="48"/>
        <v>0</v>
      </c>
      <c r="F91" s="28">
        <v>0</v>
      </c>
      <c r="G91" s="28">
        <v>0</v>
      </c>
      <c r="H91" s="28">
        <v>0</v>
      </c>
      <c r="I91" s="28">
        <v>0</v>
      </c>
      <c r="J91" s="28">
        <v>0</v>
      </c>
      <c r="K91" s="28">
        <v>0</v>
      </c>
      <c r="L91" s="28">
        <v>0</v>
      </c>
      <c r="M91" s="28">
        <v>0</v>
      </c>
      <c r="N91" s="28">
        <v>0</v>
      </c>
      <c r="O91" s="28">
        <v>0</v>
      </c>
      <c r="P91" s="28">
        <v>0</v>
      </c>
      <c r="Q91" s="28">
        <v>0</v>
      </c>
      <c r="R91" s="28">
        <v>0</v>
      </c>
    </row>
    <row r="92" spans="1:18" ht="40.5" customHeight="1" x14ac:dyDescent="0.25">
      <c r="A92" s="92"/>
      <c r="B92" s="89"/>
      <c r="C92" s="84"/>
      <c r="D92" s="27" t="s">
        <v>66</v>
      </c>
      <c r="E92" s="28">
        <f t="shared" si="48"/>
        <v>0</v>
      </c>
      <c r="F92" s="28">
        <v>0</v>
      </c>
      <c r="G92" s="28">
        <v>0</v>
      </c>
      <c r="H92" s="28">
        <v>0</v>
      </c>
      <c r="I92" s="28">
        <v>0</v>
      </c>
      <c r="J92" s="28">
        <v>0</v>
      </c>
      <c r="K92" s="28">
        <v>0</v>
      </c>
      <c r="L92" s="28">
        <v>0</v>
      </c>
      <c r="M92" s="28">
        <v>0</v>
      </c>
      <c r="N92" s="28">
        <v>0</v>
      </c>
      <c r="O92" s="28">
        <v>0</v>
      </c>
      <c r="P92" s="28">
        <v>0</v>
      </c>
      <c r="Q92" s="28">
        <v>0</v>
      </c>
      <c r="R92" s="28">
        <v>0</v>
      </c>
    </row>
    <row r="93" spans="1:18" s="33" customFormat="1" ht="36" customHeight="1" x14ac:dyDescent="0.25">
      <c r="A93" s="85" t="s">
        <v>126</v>
      </c>
      <c r="B93" s="86" t="s">
        <v>100</v>
      </c>
      <c r="C93" s="81"/>
      <c r="D93" s="27" t="s">
        <v>62</v>
      </c>
      <c r="E93" s="28">
        <f>SUM(F93:P93)</f>
        <v>59748.9</v>
      </c>
      <c r="F93" s="28">
        <f>F94+F95+F96+F97</f>
        <v>0</v>
      </c>
      <c r="G93" s="28">
        <f t="shared" ref="G93:N93" si="49">G94+G95+G96+G97</f>
        <v>0</v>
      </c>
      <c r="H93" s="28">
        <f t="shared" si="49"/>
        <v>0</v>
      </c>
      <c r="I93" s="28">
        <f t="shared" si="49"/>
        <v>0</v>
      </c>
      <c r="J93" s="28">
        <f t="shared" si="49"/>
        <v>0</v>
      </c>
      <c r="K93" s="28">
        <f t="shared" si="49"/>
        <v>0</v>
      </c>
      <c r="L93" s="28">
        <f t="shared" si="49"/>
        <v>300</v>
      </c>
      <c r="M93" s="28">
        <f t="shared" si="49"/>
        <v>0</v>
      </c>
      <c r="N93" s="28">
        <f t="shared" si="49"/>
        <v>300</v>
      </c>
      <c r="O93" s="28">
        <f>O94+O95+O96+O97</f>
        <v>59148.9</v>
      </c>
      <c r="P93" s="28">
        <f>P94+P95+P96+P97</f>
        <v>0</v>
      </c>
      <c r="Q93" s="28">
        <f t="shared" ref="Q93" si="50">Q94+Q95+Q96+Q97</f>
        <v>0</v>
      </c>
      <c r="R93" s="28">
        <f>R94+R95+R96+R97</f>
        <v>0</v>
      </c>
    </row>
    <row r="94" spans="1:18" s="33" customFormat="1" x14ac:dyDescent="0.25">
      <c r="A94" s="85"/>
      <c r="B94" s="86"/>
      <c r="C94" s="81"/>
      <c r="D94" s="27" t="s">
        <v>63</v>
      </c>
      <c r="E94" s="28">
        <f t="shared" ref="E94:E97" si="51">SUM(F94:P94)</f>
        <v>5938.9</v>
      </c>
      <c r="F94" s="28">
        <v>0</v>
      </c>
      <c r="G94" s="28">
        <v>0</v>
      </c>
      <c r="H94" s="28">
        <v>0</v>
      </c>
      <c r="I94" s="28">
        <v>0</v>
      </c>
      <c r="J94" s="28">
        <v>0</v>
      </c>
      <c r="K94" s="28">
        <v>0</v>
      </c>
      <c r="L94" s="28">
        <v>3</v>
      </c>
      <c r="M94" s="28">
        <v>0</v>
      </c>
      <c r="N94" s="28">
        <f>N104</f>
        <v>21</v>
      </c>
      <c r="O94" s="28">
        <f>O104+O109+O114+O119+O124</f>
        <v>5914.9</v>
      </c>
      <c r="P94" s="28">
        <f t="shared" ref="P94:R94" si="52">P104+P109+P114+P119+P124</f>
        <v>0</v>
      </c>
      <c r="Q94" s="28">
        <f t="shared" si="52"/>
        <v>0</v>
      </c>
      <c r="R94" s="28">
        <f t="shared" si="52"/>
        <v>0</v>
      </c>
    </row>
    <row r="95" spans="1:18" s="33" customFormat="1" x14ac:dyDescent="0.25">
      <c r="A95" s="85"/>
      <c r="B95" s="86"/>
      <c r="C95" s="81"/>
      <c r="D95" s="27" t="s">
        <v>65</v>
      </c>
      <c r="E95" s="28">
        <f t="shared" si="51"/>
        <v>53810</v>
      </c>
      <c r="F95" s="28">
        <v>0</v>
      </c>
      <c r="G95" s="28">
        <v>0</v>
      </c>
      <c r="H95" s="28">
        <v>0</v>
      </c>
      <c r="I95" s="28">
        <v>0</v>
      </c>
      <c r="J95" s="28">
        <v>0</v>
      </c>
      <c r="K95" s="28">
        <v>0</v>
      </c>
      <c r="L95" s="28">
        <v>297</v>
      </c>
      <c r="M95" s="28">
        <v>0</v>
      </c>
      <c r="N95" s="28">
        <f>N105</f>
        <v>279</v>
      </c>
      <c r="O95" s="28">
        <f>O105+O110+O115+O120+O125</f>
        <v>53234</v>
      </c>
      <c r="P95" s="28">
        <f t="shared" ref="O95:R97" si="53">P105+P110+P115+P120+P125</f>
        <v>0</v>
      </c>
      <c r="Q95" s="28">
        <f t="shared" si="53"/>
        <v>0</v>
      </c>
      <c r="R95" s="28">
        <f t="shared" si="53"/>
        <v>0</v>
      </c>
    </row>
    <row r="96" spans="1:18" s="33" customFormat="1" x14ac:dyDescent="0.25">
      <c r="A96" s="85"/>
      <c r="B96" s="86"/>
      <c r="C96" s="81"/>
      <c r="D96" s="27" t="s">
        <v>64</v>
      </c>
      <c r="E96" s="28">
        <f t="shared" si="51"/>
        <v>0</v>
      </c>
      <c r="F96" s="28">
        <v>0</v>
      </c>
      <c r="G96" s="28">
        <v>0</v>
      </c>
      <c r="H96" s="28">
        <v>0</v>
      </c>
      <c r="I96" s="28">
        <v>0</v>
      </c>
      <c r="J96" s="28">
        <v>0</v>
      </c>
      <c r="K96" s="28">
        <v>0</v>
      </c>
      <c r="L96" s="28">
        <v>0</v>
      </c>
      <c r="M96" s="28">
        <v>0</v>
      </c>
      <c r="N96" s="28">
        <v>0</v>
      </c>
      <c r="O96" s="28">
        <f t="shared" si="53"/>
        <v>0</v>
      </c>
      <c r="P96" s="28">
        <f t="shared" si="53"/>
        <v>0</v>
      </c>
      <c r="Q96" s="28">
        <f t="shared" si="53"/>
        <v>0</v>
      </c>
      <c r="R96" s="28">
        <f t="shared" si="53"/>
        <v>0</v>
      </c>
    </row>
    <row r="97" spans="1:18" s="33" customFormat="1" ht="21.75" customHeight="1" x14ac:dyDescent="0.25">
      <c r="A97" s="85"/>
      <c r="B97" s="86"/>
      <c r="C97" s="81"/>
      <c r="D97" s="27" t="s">
        <v>66</v>
      </c>
      <c r="E97" s="28">
        <f t="shared" si="51"/>
        <v>0</v>
      </c>
      <c r="F97" s="28">
        <v>0</v>
      </c>
      <c r="G97" s="28">
        <v>0</v>
      </c>
      <c r="H97" s="28">
        <v>0</v>
      </c>
      <c r="I97" s="28">
        <v>0</v>
      </c>
      <c r="J97" s="28">
        <v>0</v>
      </c>
      <c r="K97" s="28">
        <v>0</v>
      </c>
      <c r="L97" s="28">
        <v>0</v>
      </c>
      <c r="M97" s="28">
        <v>0</v>
      </c>
      <c r="N97" s="28">
        <v>0</v>
      </c>
      <c r="O97" s="28">
        <f t="shared" si="53"/>
        <v>0</v>
      </c>
      <c r="P97" s="28">
        <f t="shared" si="53"/>
        <v>0</v>
      </c>
      <c r="Q97" s="28">
        <f t="shared" si="53"/>
        <v>0</v>
      </c>
      <c r="R97" s="28">
        <f t="shared" si="53"/>
        <v>0</v>
      </c>
    </row>
    <row r="98" spans="1:18" ht="47.25" customHeight="1" x14ac:dyDescent="0.25">
      <c r="A98" s="90" t="s">
        <v>90</v>
      </c>
      <c r="B98" s="87" t="s">
        <v>96</v>
      </c>
      <c r="C98" s="82" t="s">
        <v>160</v>
      </c>
      <c r="D98" s="27" t="s">
        <v>62</v>
      </c>
      <c r="E98" s="28">
        <f>SUM(F98:P98)</f>
        <v>600</v>
      </c>
      <c r="F98" s="28">
        <f>F99+F100+F101+F102</f>
        <v>0</v>
      </c>
      <c r="G98" s="28">
        <f t="shared" ref="G98:O98" si="54">G99+G100+G101+G102</f>
        <v>0</v>
      </c>
      <c r="H98" s="28">
        <f t="shared" si="54"/>
        <v>0</v>
      </c>
      <c r="I98" s="28">
        <f t="shared" si="54"/>
        <v>0</v>
      </c>
      <c r="J98" s="29">
        <f t="shared" si="54"/>
        <v>0</v>
      </c>
      <c r="K98" s="29">
        <f t="shared" si="54"/>
        <v>0</v>
      </c>
      <c r="L98" s="29">
        <f t="shared" si="54"/>
        <v>300</v>
      </c>
      <c r="M98" s="29">
        <f t="shared" si="54"/>
        <v>0</v>
      </c>
      <c r="N98" s="29">
        <f>N99+N100+N101+N102</f>
        <v>300</v>
      </c>
      <c r="O98" s="29">
        <f t="shared" si="54"/>
        <v>0</v>
      </c>
      <c r="P98" s="29">
        <f>P99+P100+P101+P102</f>
        <v>0</v>
      </c>
      <c r="Q98" s="29">
        <f t="shared" ref="Q98" si="55">Q99+Q100+Q101+Q102</f>
        <v>0</v>
      </c>
      <c r="R98" s="29">
        <f>R99+R100+R101+R102</f>
        <v>0</v>
      </c>
    </row>
    <row r="99" spans="1:18" x14ac:dyDescent="0.25">
      <c r="A99" s="91"/>
      <c r="B99" s="88"/>
      <c r="C99" s="83"/>
      <c r="D99" s="27" t="s">
        <v>63</v>
      </c>
      <c r="E99" s="28">
        <f t="shared" ref="E99:E102" si="56">SUM(F99:P99)</f>
        <v>24</v>
      </c>
      <c r="F99" s="28">
        <v>0</v>
      </c>
      <c r="G99" s="28">
        <v>0</v>
      </c>
      <c r="H99" s="28">
        <v>0</v>
      </c>
      <c r="I99" s="28">
        <v>0</v>
      </c>
      <c r="J99" s="29">
        <v>0</v>
      </c>
      <c r="K99" s="29">
        <v>0</v>
      </c>
      <c r="L99" s="29">
        <v>3</v>
      </c>
      <c r="M99" s="29">
        <v>0</v>
      </c>
      <c r="N99" s="29">
        <v>21</v>
      </c>
      <c r="O99" s="29">
        <v>0</v>
      </c>
      <c r="P99" s="29">
        <v>0</v>
      </c>
      <c r="Q99" s="29">
        <v>0</v>
      </c>
      <c r="R99" s="29">
        <v>0</v>
      </c>
    </row>
    <row r="100" spans="1:18" x14ac:dyDescent="0.25">
      <c r="A100" s="91"/>
      <c r="B100" s="88"/>
      <c r="C100" s="83"/>
      <c r="D100" s="27" t="s">
        <v>65</v>
      </c>
      <c r="E100" s="28">
        <f t="shared" si="56"/>
        <v>576</v>
      </c>
      <c r="F100" s="28">
        <v>0</v>
      </c>
      <c r="G100" s="28">
        <v>0</v>
      </c>
      <c r="H100" s="28">
        <v>0</v>
      </c>
      <c r="I100" s="28">
        <v>0</v>
      </c>
      <c r="J100" s="29">
        <v>0</v>
      </c>
      <c r="K100" s="29">
        <v>0</v>
      </c>
      <c r="L100" s="29">
        <v>297</v>
      </c>
      <c r="M100" s="29">
        <v>0</v>
      </c>
      <c r="N100" s="29">
        <v>279</v>
      </c>
      <c r="O100" s="29">
        <v>0</v>
      </c>
      <c r="P100" s="29">
        <v>0</v>
      </c>
      <c r="Q100" s="29">
        <v>0</v>
      </c>
      <c r="R100" s="29">
        <v>0</v>
      </c>
    </row>
    <row r="101" spans="1:18" x14ac:dyDescent="0.25">
      <c r="A101" s="91"/>
      <c r="B101" s="88"/>
      <c r="C101" s="83"/>
      <c r="D101" s="27" t="s">
        <v>64</v>
      </c>
      <c r="E101" s="28">
        <f t="shared" si="56"/>
        <v>0</v>
      </c>
      <c r="F101" s="28">
        <v>0</v>
      </c>
      <c r="G101" s="28">
        <v>0</v>
      </c>
      <c r="H101" s="28">
        <v>0</v>
      </c>
      <c r="I101" s="28">
        <v>0</v>
      </c>
      <c r="J101" s="29">
        <v>0</v>
      </c>
      <c r="K101" s="29">
        <v>0</v>
      </c>
      <c r="L101" s="29">
        <v>0</v>
      </c>
      <c r="M101" s="29">
        <v>0</v>
      </c>
      <c r="N101" s="29">
        <v>0</v>
      </c>
      <c r="O101" s="29">
        <v>0</v>
      </c>
      <c r="P101" s="29">
        <v>0</v>
      </c>
      <c r="Q101" s="29">
        <v>0</v>
      </c>
      <c r="R101" s="29">
        <v>0</v>
      </c>
    </row>
    <row r="102" spans="1:18" ht="42.75" customHeight="1" x14ac:dyDescent="0.25">
      <c r="A102" s="92"/>
      <c r="B102" s="89"/>
      <c r="C102" s="84"/>
      <c r="D102" s="27" t="s">
        <v>66</v>
      </c>
      <c r="E102" s="28">
        <f t="shared" si="56"/>
        <v>0</v>
      </c>
      <c r="F102" s="28">
        <v>0</v>
      </c>
      <c r="G102" s="28">
        <v>0</v>
      </c>
      <c r="H102" s="28">
        <v>0</v>
      </c>
      <c r="I102" s="28">
        <v>0</v>
      </c>
      <c r="J102" s="29">
        <v>0</v>
      </c>
      <c r="K102" s="29">
        <v>0</v>
      </c>
      <c r="L102" s="29">
        <v>0</v>
      </c>
      <c r="M102" s="29">
        <v>0</v>
      </c>
      <c r="N102" s="29">
        <v>0</v>
      </c>
      <c r="O102" s="29">
        <v>0</v>
      </c>
      <c r="P102" s="29">
        <v>0</v>
      </c>
      <c r="Q102" s="29">
        <v>0</v>
      </c>
      <c r="R102" s="29">
        <v>0</v>
      </c>
    </row>
    <row r="103" spans="1:18" ht="31.5" customHeight="1" x14ac:dyDescent="0.25">
      <c r="A103" s="85" t="s">
        <v>165</v>
      </c>
      <c r="B103" s="86" t="s">
        <v>104</v>
      </c>
      <c r="C103" s="81" t="s">
        <v>140</v>
      </c>
      <c r="D103" s="27" t="s">
        <v>62</v>
      </c>
      <c r="E103" s="28">
        <f>SUM(F103:P103)</f>
        <v>600</v>
      </c>
      <c r="F103" s="29">
        <f t="shared" ref="F103:R103" si="57">SUM(F104:F107)</f>
        <v>0</v>
      </c>
      <c r="G103" s="29">
        <f t="shared" si="57"/>
        <v>0</v>
      </c>
      <c r="H103" s="29">
        <f t="shared" si="57"/>
        <v>0</v>
      </c>
      <c r="I103" s="28">
        <f t="shared" si="57"/>
        <v>0</v>
      </c>
      <c r="J103" s="29">
        <f t="shared" si="57"/>
        <v>0</v>
      </c>
      <c r="K103" s="29">
        <f t="shared" si="57"/>
        <v>0</v>
      </c>
      <c r="L103" s="29">
        <f t="shared" si="57"/>
        <v>300</v>
      </c>
      <c r="M103" s="29">
        <v>0</v>
      </c>
      <c r="N103" s="29">
        <f t="shared" si="57"/>
        <v>300</v>
      </c>
      <c r="O103" s="29">
        <f t="shared" si="57"/>
        <v>0</v>
      </c>
      <c r="P103" s="29">
        <f t="shared" si="57"/>
        <v>0</v>
      </c>
      <c r="Q103" s="29">
        <f t="shared" si="57"/>
        <v>0</v>
      </c>
      <c r="R103" s="29">
        <f t="shared" si="57"/>
        <v>0</v>
      </c>
    </row>
    <row r="104" spans="1:18" x14ac:dyDescent="0.25">
      <c r="A104" s="85"/>
      <c r="B104" s="86"/>
      <c r="C104" s="81"/>
      <c r="D104" s="27" t="s">
        <v>63</v>
      </c>
      <c r="E104" s="28">
        <f t="shared" ref="E104:I107" si="58">SUM(F104:P104)</f>
        <v>24</v>
      </c>
      <c r="F104" s="28">
        <v>0</v>
      </c>
      <c r="G104" s="28">
        <v>0</v>
      </c>
      <c r="H104" s="28">
        <v>0</v>
      </c>
      <c r="I104" s="28">
        <v>0</v>
      </c>
      <c r="J104" s="29">
        <v>0</v>
      </c>
      <c r="K104" s="29">
        <v>0</v>
      </c>
      <c r="L104" s="29">
        <v>3</v>
      </c>
      <c r="M104" s="29">
        <v>0</v>
      </c>
      <c r="N104" s="29">
        <v>21</v>
      </c>
      <c r="O104" s="29">
        <v>0</v>
      </c>
      <c r="P104" s="29">
        <f t="shared" ref="J104:R106" si="59">SUM(Q104:AA104)</f>
        <v>0</v>
      </c>
      <c r="Q104" s="29">
        <f t="shared" si="59"/>
        <v>0</v>
      </c>
      <c r="R104" s="29">
        <f t="shared" si="59"/>
        <v>0</v>
      </c>
    </row>
    <row r="105" spans="1:18" x14ac:dyDescent="0.25">
      <c r="A105" s="85"/>
      <c r="B105" s="86"/>
      <c r="C105" s="81"/>
      <c r="D105" s="27" t="s">
        <v>65</v>
      </c>
      <c r="E105" s="28">
        <f t="shared" si="58"/>
        <v>576</v>
      </c>
      <c r="F105" s="28">
        <v>0</v>
      </c>
      <c r="G105" s="28">
        <v>0</v>
      </c>
      <c r="H105" s="28">
        <v>0</v>
      </c>
      <c r="I105" s="28">
        <v>0</v>
      </c>
      <c r="J105" s="29">
        <v>0</v>
      </c>
      <c r="K105" s="29">
        <v>0</v>
      </c>
      <c r="L105" s="29">
        <v>297</v>
      </c>
      <c r="M105" s="29">
        <v>0</v>
      </c>
      <c r="N105" s="29">
        <v>279</v>
      </c>
      <c r="O105" s="29">
        <v>0</v>
      </c>
      <c r="P105" s="29">
        <f t="shared" si="59"/>
        <v>0</v>
      </c>
      <c r="Q105" s="29">
        <f t="shared" si="59"/>
        <v>0</v>
      </c>
      <c r="R105" s="29">
        <f t="shared" si="59"/>
        <v>0</v>
      </c>
    </row>
    <row r="106" spans="1:18" x14ac:dyDescent="0.25">
      <c r="A106" s="85"/>
      <c r="B106" s="86"/>
      <c r="C106" s="81"/>
      <c r="D106" s="27" t="s">
        <v>64</v>
      </c>
      <c r="E106" s="28">
        <f t="shared" si="58"/>
        <v>0</v>
      </c>
      <c r="F106" s="28">
        <f t="shared" si="58"/>
        <v>0</v>
      </c>
      <c r="G106" s="28">
        <f t="shared" si="58"/>
        <v>0</v>
      </c>
      <c r="H106" s="28">
        <f t="shared" si="58"/>
        <v>0</v>
      </c>
      <c r="I106" s="28">
        <f t="shared" si="58"/>
        <v>0</v>
      </c>
      <c r="J106" s="29">
        <f t="shared" si="59"/>
        <v>0</v>
      </c>
      <c r="K106" s="29">
        <f t="shared" si="59"/>
        <v>0</v>
      </c>
      <c r="L106" s="29">
        <f t="shared" si="59"/>
        <v>0</v>
      </c>
      <c r="M106" s="29">
        <f t="shared" si="59"/>
        <v>0</v>
      </c>
      <c r="N106" s="29">
        <f t="shared" si="59"/>
        <v>0</v>
      </c>
      <c r="O106" s="29">
        <v>0</v>
      </c>
      <c r="P106" s="29">
        <f t="shared" si="59"/>
        <v>0</v>
      </c>
      <c r="Q106" s="29">
        <f t="shared" si="59"/>
        <v>0</v>
      </c>
      <c r="R106" s="29">
        <f t="shared" si="59"/>
        <v>0</v>
      </c>
    </row>
    <row r="107" spans="1:18" ht="24.75" customHeight="1" x14ac:dyDescent="0.25">
      <c r="A107" s="85"/>
      <c r="B107" s="86"/>
      <c r="C107" s="81"/>
      <c r="D107" s="27" t="s">
        <v>66</v>
      </c>
      <c r="E107" s="28">
        <f t="shared" si="58"/>
        <v>0</v>
      </c>
      <c r="F107" s="28">
        <v>0</v>
      </c>
      <c r="G107" s="28">
        <v>0</v>
      </c>
      <c r="H107" s="28">
        <v>0</v>
      </c>
      <c r="I107" s="28">
        <v>0</v>
      </c>
      <c r="J107" s="28">
        <v>0</v>
      </c>
      <c r="K107" s="28">
        <v>0</v>
      </c>
      <c r="L107" s="28">
        <v>0</v>
      </c>
      <c r="M107" s="28">
        <v>0</v>
      </c>
      <c r="N107" s="28">
        <v>0</v>
      </c>
      <c r="O107" s="28">
        <v>0</v>
      </c>
      <c r="P107" s="28">
        <v>0</v>
      </c>
      <c r="Q107" s="28">
        <v>0</v>
      </c>
      <c r="R107" s="28">
        <v>0</v>
      </c>
    </row>
    <row r="108" spans="1:18" ht="32.25" customHeight="1" x14ac:dyDescent="0.25">
      <c r="A108" s="85" t="s">
        <v>101</v>
      </c>
      <c r="B108" s="86" t="s">
        <v>106</v>
      </c>
      <c r="C108" s="81" t="s">
        <v>140</v>
      </c>
      <c r="D108" s="27" t="s">
        <v>62</v>
      </c>
      <c r="E108" s="28">
        <f>SUM(F108:P108)</f>
        <v>0</v>
      </c>
      <c r="F108" s="29">
        <f t="shared" ref="F108:R108" si="60">SUM(F109:F112)</f>
        <v>0</v>
      </c>
      <c r="G108" s="29">
        <f t="shared" si="60"/>
        <v>0</v>
      </c>
      <c r="H108" s="29">
        <f t="shared" si="60"/>
        <v>0</v>
      </c>
      <c r="I108" s="28">
        <f t="shared" si="60"/>
        <v>0</v>
      </c>
      <c r="J108" s="28">
        <f t="shared" si="60"/>
        <v>0</v>
      </c>
      <c r="K108" s="28">
        <f t="shared" si="60"/>
        <v>0</v>
      </c>
      <c r="L108" s="28">
        <f t="shared" si="60"/>
        <v>0</v>
      </c>
      <c r="M108" s="28">
        <f t="shared" si="60"/>
        <v>0</v>
      </c>
      <c r="N108" s="28">
        <f t="shared" si="60"/>
        <v>0</v>
      </c>
      <c r="O108" s="28">
        <f t="shared" si="60"/>
        <v>0</v>
      </c>
      <c r="P108" s="28">
        <f t="shared" si="60"/>
        <v>0</v>
      </c>
      <c r="Q108" s="28">
        <f t="shared" si="60"/>
        <v>0</v>
      </c>
      <c r="R108" s="28">
        <f t="shared" si="60"/>
        <v>0</v>
      </c>
    </row>
    <row r="109" spans="1:18" x14ac:dyDescent="0.25">
      <c r="A109" s="85"/>
      <c r="B109" s="86"/>
      <c r="C109" s="81"/>
      <c r="D109" s="27" t="s">
        <v>63</v>
      </c>
      <c r="E109" s="28">
        <f t="shared" ref="E109:I112" si="61">SUM(F109:P109)</f>
        <v>0</v>
      </c>
      <c r="F109" s="28">
        <f t="shared" si="61"/>
        <v>0</v>
      </c>
      <c r="G109" s="28">
        <f t="shared" si="61"/>
        <v>0</v>
      </c>
      <c r="H109" s="28">
        <f t="shared" si="61"/>
        <v>0</v>
      </c>
      <c r="I109" s="28">
        <v>0</v>
      </c>
      <c r="J109" s="28">
        <f t="shared" ref="J109:R111" si="62">SUM(K109:U109)</f>
        <v>0</v>
      </c>
      <c r="K109" s="28">
        <f t="shared" si="62"/>
        <v>0</v>
      </c>
      <c r="L109" s="28">
        <f t="shared" si="62"/>
        <v>0</v>
      </c>
      <c r="M109" s="28">
        <f t="shared" si="62"/>
        <v>0</v>
      </c>
      <c r="N109" s="28">
        <f t="shared" si="62"/>
        <v>0</v>
      </c>
      <c r="O109" s="28">
        <f t="shared" si="62"/>
        <v>0</v>
      </c>
      <c r="P109" s="28">
        <f t="shared" si="62"/>
        <v>0</v>
      </c>
      <c r="Q109" s="28">
        <f t="shared" si="62"/>
        <v>0</v>
      </c>
      <c r="R109" s="28">
        <f t="shared" si="62"/>
        <v>0</v>
      </c>
    </row>
    <row r="110" spans="1:18" x14ac:dyDescent="0.25">
      <c r="A110" s="85"/>
      <c r="B110" s="86"/>
      <c r="C110" s="81"/>
      <c r="D110" s="27" t="s">
        <v>65</v>
      </c>
      <c r="E110" s="28">
        <f t="shared" si="61"/>
        <v>0</v>
      </c>
      <c r="F110" s="28">
        <v>0</v>
      </c>
      <c r="G110" s="28">
        <v>0</v>
      </c>
      <c r="H110" s="28">
        <v>0</v>
      </c>
      <c r="I110" s="28">
        <v>0</v>
      </c>
      <c r="J110" s="28">
        <f t="shared" si="62"/>
        <v>0</v>
      </c>
      <c r="K110" s="28">
        <f t="shared" si="62"/>
        <v>0</v>
      </c>
      <c r="L110" s="28">
        <f t="shared" si="62"/>
        <v>0</v>
      </c>
      <c r="M110" s="28">
        <f t="shared" si="62"/>
        <v>0</v>
      </c>
      <c r="N110" s="28">
        <f t="shared" si="62"/>
        <v>0</v>
      </c>
      <c r="O110" s="28">
        <f t="shared" si="62"/>
        <v>0</v>
      </c>
      <c r="P110" s="28">
        <f t="shared" si="62"/>
        <v>0</v>
      </c>
      <c r="Q110" s="28">
        <f t="shared" si="62"/>
        <v>0</v>
      </c>
      <c r="R110" s="28">
        <f t="shared" si="62"/>
        <v>0</v>
      </c>
    </row>
    <row r="111" spans="1:18" x14ac:dyDescent="0.25">
      <c r="A111" s="85"/>
      <c r="B111" s="86"/>
      <c r="C111" s="81"/>
      <c r="D111" s="27" t="s">
        <v>64</v>
      </c>
      <c r="E111" s="28">
        <f t="shared" si="61"/>
        <v>0</v>
      </c>
      <c r="F111" s="28">
        <f t="shared" si="61"/>
        <v>0</v>
      </c>
      <c r="G111" s="28">
        <f t="shared" si="61"/>
        <v>0</v>
      </c>
      <c r="H111" s="28">
        <f t="shared" si="61"/>
        <v>0</v>
      </c>
      <c r="I111" s="28">
        <f t="shared" si="61"/>
        <v>0</v>
      </c>
      <c r="J111" s="28">
        <f t="shared" si="62"/>
        <v>0</v>
      </c>
      <c r="K111" s="28">
        <f t="shared" si="62"/>
        <v>0</v>
      </c>
      <c r="L111" s="28">
        <f t="shared" si="62"/>
        <v>0</v>
      </c>
      <c r="M111" s="28">
        <f t="shared" si="62"/>
        <v>0</v>
      </c>
      <c r="N111" s="28">
        <f t="shared" si="62"/>
        <v>0</v>
      </c>
      <c r="O111" s="28">
        <f t="shared" si="62"/>
        <v>0</v>
      </c>
      <c r="P111" s="28">
        <f t="shared" si="62"/>
        <v>0</v>
      </c>
      <c r="Q111" s="28">
        <f t="shared" si="62"/>
        <v>0</v>
      </c>
      <c r="R111" s="28">
        <f t="shared" si="62"/>
        <v>0</v>
      </c>
    </row>
    <row r="112" spans="1:18" ht="16.5" customHeight="1" x14ac:dyDescent="0.25">
      <c r="A112" s="85"/>
      <c r="B112" s="86"/>
      <c r="C112" s="81"/>
      <c r="D112" s="27" t="s">
        <v>66</v>
      </c>
      <c r="E112" s="28">
        <f t="shared" si="61"/>
        <v>0</v>
      </c>
      <c r="F112" s="28">
        <v>0</v>
      </c>
      <c r="G112" s="28">
        <v>0</v>
      </c>
      <c r="H112" s="28">
        <v>0</v>
      </c>
      <c r="I112" s="28">
        <v>0</v>
      </c>
      <c r="J112" s="28">
        <v>0</v>
      </c>
      <c r="K112" s="28">
        <v>0</v>
      </c>
      <c r="L112" s="28">
        <v>0</v>
      </c>
      <c r="M112" s="28">
        <v>0</v>
      </c>
      <c r="N112" s="28">
        <v>0</v>
      </c>
      <c r="O112" s="28">
        <v>0</v>
      </c>
      <c r="P112" s="28">
        <v>0</v>
      </c>
      <c r="Q112" s="28">
        <v>0</v>
      </c>
      <c r="R112" s="28">
        <v>0</v>
      </c>
    </row>
    <row r="113" spans="1:19" ht="31.5" customHeight="1" x14ac:dyDescent="0.25">
      <c r="A113" s="85" t="s">
        <v>103</v>
      </c>
      <c r="B113" s="86" t="s">
        <v>105</v>
      </c>
      <c r="C113" s="81" t="s">
        <v>140</v>
      </c>
      <c r="D113" s="27" t="s">
        <v>62</v>
      </c>
      <c r="E113" s="28">
        <f>SUM(F113:P113)</f>
        <v>4988.8999999999996</v>
      </c>
      <c r="F113" s="29">
        <f t="shared" ref="F113:R113" si="63">SUM(F114:F117)</f>
        <v>0</v>
      </c>
      <c r="G113" s="29">
        <f t="shared" si="63"/>
        <v>0</v>
      </c>
      <c r="H113" s="29">
        <f t="shared" si="63"/>
        <v>0</v>
      </c>
      <c r="I113" s="28">
        <f t="shared" si="63"/>
        <v>0</v>
      </c>
      <c r="J113" s="29">
        <f>SUM(J114:J117)</f>
        <v>0</v>
      </c>
      <c r="K113" s="29">
        <f t="shared" si="63"/>
        <v>0</v>
      </c>
      <c r="L113" s="29">
        <f t="shared" si="63"/>
        <v>0</v>
      </c>
      <c r="M113" s="29">
        <f t="shared" si="63"/>
        <v>0</v>
      </c>
      <c r="N113" s="29">
        <f>SUM(N114:N117)</f>
        <v>0</v>
      </c>
      <c r="O113" s="28">
        <f t="shared" si="63"/>
        <v>4988.8999999999996</v>
      </c>
      <c r="P113" s="28">
        <f t="shared" si="63"/>
        <v>0</v>
      </c>
      <c r="Q113" s="28">
        <f t="shared" si="63"/>
        <v>0</v>
      </c>
      <c r="R113" s="28">
        <f t="shared" si="63"/>
        <v>0</v>
      </c>
    </row>
    <row r="114" spans="1:19" x14ac:dyDescent="0.25">
      <c r="A114" s="85"/>
      <c r="B114" s="86"/>
      <c r="C114" s="81"/>
      <c r="D114" s="27" t="s">
        <v>63</v>
      </c>
      <c r="E114" s="28">
        <f t="shared" ref="E114:I117" si="64">SUM(F114:P114)</f>
        <v>498.9</v>
      </c>
      <c r="F114" s="28">
        <v>0</v>
      </c>
      <c r="G114" s="28">
        <v>0</v>
      </c>
      <c r="H114" s="28">
        <v>0</v>
      </c>
      <c r="I114" s="28">
        <v>0</v>
      </c>
      <c r="J114" s="29">
        <v>0</v>
      </c>
      <c r="K114" s="29">
        <v>0</v>
      </c>
      <c r="L114" s="29">
        <v>0</v>
      </c>
      <c r="M114" s="29">
        <v>0</v>
      </c>
      <c r="N114" s="29">
        <v>0</v>
      </c>
      <c r="O114" s="28">
        <v>498.9</v>
      </c>
      <c r="P114" s="28">
        <f t="shared" ref="J114:R116" si="65">SUM(Q114:AA114)</f>
        <v>0</v>
      </c>
      <c r="Q114" s="28">
        <f t="shared" si="65"/>
        <v>0</v>
      </c>
      <c r="R114" s="28">
        <f t="shared" si="65"/>
        <v>0</v>
      </c>
    </row>
    <row r="115" spans="1:19" x14ac:dyDescent="0.25">
      <c r="A115" s="85"/>
      <c r="B115" s="86"/>
      <c r="C115" s="81"/>
      <c r="D115" s="27" t="s">
        <v>65</v>
      </c>
      <c r="E115" s="28">
        <f t="shared" si="64"/>
        <v>4490</v>
      </c>
      <c r="F115" s="28">
        <v>0</v>
      </c>
      <c r="G115" s="28">
        <v>0</v>
      </c>
      <c r="H115" s="28">
        <v>0</v>
      </c>
      <c r="I115" s="28">
        <v>0</v>
      </c>
      <c r="J115" s="29">
        <v>0</v>
      </c>
      <c r="K115" s="29">
        <v>0</v>
      </c>
      <c r="L115" s="29">
        <v>0</v>
      </c>
      <c r="M115" s="29">
        <v>0</v>
      </c>
      <c r="N115" s="29">
        <v>0</v>
      </c>
      <c r="O115" s="28">
        <v>4490</v>
      </c>
      <c r="P115" s="28">
        <f t="shared" si="65"/>
        <v>0</v>
      </c>
      <c r="Q115" s="28">
        <f t="shared" si="65"/>
        <v>0</v>
      </c>
      <c r="R115" s="28">
        <f t="shared" si="65"/>
        <v>0</v>
      </c>
    </row>
    <row r="116" spans="1:19" x14ac:dyDescent="0.25">
      <c r="A116" s="85"/>
      <c r="B116" s="86"/>
      <c r="C116" s="81"/>
      <c r="D116" s="27" t="s">
        <v>64</v>
      </c>
      <c r="E116" s="28">
        <f t="shared" si="64"/>
        <v>0</v>
      </c>
      <c r="F116" s="28">
        <f t="shared" si="64"/>
        <v>0</v>
      </c>
      <c r="G116" s="28">
        <f t="shared" si="64"/>
        <v>0</v>
      </c>
      <c r="H116" s="28">
        <f t="shared" si="64"/>
        <v>0</v>
      </c>
      <c r="I116" s="28">
        <f t="shared" si="64"/>
        <v>0</v>
      </c>
      <c r="J116" s="29">
        <f t="shared" si="65"/>
        <v>0</v>
      </c>
      <c r="K116" s="29">
        <f t="shared" si="65"/>
        <v>0</v>
      </c>
      <c r="L116" s="29">
        <f t="shared" si="65"/>
        <v>0</v>
      </c>
      <c r="M116" s="29">
        <f t="shared" si="65"/>
        <v>0</v>
      </c>
      <c r="N116" s="29">
        <f t="shared" si="65"/>
        <v>0</v>
      </c>
      <c r="O116" s="28">
        <f t="shared" si="65"/>
        <v>0</v>
      </c>
      <c r="P116" s="28">
        <f t="shared" si="65"/>
        <v>0</v>
      </c>
      <c r="Q116" s="28">
        <f t="shared" si="65"/>
        <v>0</v>
      </c>
      <c r="R116" s="28">
        <f t="shared" si="65"/>
        <v>0</v>
      </c>
    </row>
    <row r="117" spans="1:19" ht="22.5" customHeight="1" x14ac:dyDescent="0.25">
      <c r="A117" s="85"/>
      <c r="B117" s="86"/>
      <c r="C117" s="81"/>
      <c r="D117" s="27" t="s">
        <v>66</v>
      </c>
      <c r="E117" s="28">
        <f t="shared" si="64"/>
        <v>0</v>
      </c>
      <c r="F117" s="28">
        <v>0</v>
      </c>
      <c r="G117" s="28">
        <v>0</v>
      </c>
      <c r="H117" s="28">
        <v>0</v>
      </c>
      <c r="I117" s="28">
        <v>0</v>
      </c>
      <c r="J117" s="28">
        <v>0</v>
      </c>
      <c r="K117" s="28">
        <v>0</v>
      </c>
      <c r="L117" s="28">
        <v>0</v>
      </c>
      <c r="M117" s="28">
        <v>0</v>
      </c>
      <c r="N117" s="28">
        <v>0</v>
      </c>
      <c r="O117" s="28">
        <v>0</v>
      </c>
      <c r="P117" s="28">
        <v>0</v>
      </c>
      <c r="Q117" s="28">
        <v>0</v>
      </c>
      <c r="R117" s="28">
        <v>0</v>
      </c>
    </row>
    <row r="118" spans="1:19" ht="32.25" customHeight="1" x14ac:dyDescent="0.25">
      <c r="A118" s="85" t="s">
        <v>107</v>
      </c>
      <c r="B118" s="86" t="s">
        <v>109</v>
      </c>
      <c r="C118" s="81" t="s">
        <v>140</v>
      </c>
      <c r="D118" s="27" t="s">
        <v>62</v>
      </c>
      <c r="E118" s="28">
        <f>SUM(F118:P118)</f>
        <v>0</v>
      </c>
      <c r="F118" s="29">
        <f t="shared" ref="F118:R118" si="66">SUM(F119:F122)</f>
        <v>0</v>
      </c>
      <c r="G118" s="29">
        <f t="shared" si="66"/>
        <v>0</v>
      </c>
      <c r="H118" s="29">
        <f t="shared" si="66"/>
        <v>0</v>
      </c>
      <c r="I118" s="28">
        <f t="shared" si="66"/>
        <v>0</v>
      </c>
      <c r="J118" s="28">
        <f t="shared" si="66"/>
        <v>0</v>
      </c>
      <c r="K118" s="28">
        <f t="shared" si="66"/>
        <v>0</v>
      </c>
      <c r="L118" s="28">
        <f t="shared" si="66"/>
        <v>0</v>
      </c>
      <c r="M118" s="28">
        <f t="shared" si="66"/>
        <v>0</v>
      </c>
      <c r="N118" s="28">
        <f t="shared" si="66"/>
        <v>0</v>
      </c>
      <c r="O118" s="28">
        <f t="shared" si="66"/>
        <v>0</v>
      </c>
      <c r="P118" s="28">
        <f t="shared" si="66"/>
        <v>0</v>
      </c>
      <c r="Q118" s="28">
        <f t="shared" si="66"/>
        <v>0</v>
      </c>
      <c r="R118" s="28">
        <f t="shared" si="66"/>
        <v>0</v>
      </c>
    </row>
    <row r="119" spans="1:19" x14ac:dyDescent="0.25">
      <c r="A119" s="85"/>
      <c r="B119" s="86"/>
      <c r="C119" s="81"/>
      <c r="D119" s="27" t="s">
        <v>63</v>
      </c>
      <c r="E119" s="28">
        <f t="shared" ref="E119:I122" si="67">SUM(F119:P119)</f>
        <v>0</v>
      </c>
      <c r="F119" s="28">
        <f t="shared" si="67"/>
        <v>0</v>
      </c>
      <c r="G119" s="28">
        <f t="shared" si="67"/>
        <v>0</v>
      </c>
      <c r="H119" s="28">
        <f t="shared" si="67"/>
        <v>0</v>
      </c>
      <c r="I119" s="28">
        <v>0</v>
      </c>
      <c r="J119" s="28">
        <f t="shared" ref="J119:R121" si="68">SUM(K119:U119)</f>
        <v>0</v>
      </c>
      <c r="K119" s="28">
        <f t="shared" si="68"/>
        <v>0</v>
      </c>
      <c r="L119" s="28">
        <f t="shared" si="68"/>
        <v>0</v>
      </c>
      <c r="M119" s="28">
        <f t="shared" si="68"/>
        <v>0</v>
      </c>
      <c r="N119" s="28">
        <f t="shared" si="68"/>
        <v>0</v>
      </c>
      <c r="O119" s="28">
        <f t="shared" si="68"/>
        <v>0</v>
      </c>
      <c r="P119" s="28">
        <f t="shared" si="68"/>
        <v>0</v>
      </c>
      <c r="Q119" s="28">
        <f t="shared" si="68"/>
        <v>0</v>
      </c>
      <c r="R119" s="28">
        <f t="shared" si="68"/>
        <v>0</v>
      </c>
    </row>
    <row r="120" spans="1:19" x14ac:dyDescent="0.25">
      <c r="A120" s="85"/>
      <c r="B120" s="86"/>
      <c r="C120" s="81"/>
      <c r="D120" s="27" t="s">
        <v>65</v>
      </c>
      <c r="E120" s="28">
        <f t="shared" si="67"/>
        <v>0</v>
      </c>
      <c r="F120" s="28">
        <v>0</v>
      </c>
      <c r="G120" s="28">
        <v>0</v>
      </c>
      <c r="H120" s="28">
        <v>0</v>
      </c>
      <c r="I120" s="28">
        <v>0</v>
      </c>
      <c r="J120" s="28">
        <f t="shared" si="68"/>
        <v>0</v>
      </c>
      <c r="K120" s="28">
        <f t="shared" si="68"/>
        <v>0</v>
      </c>
      <c r="L120" s="28">
        <f t="shared" si="68"/>
        <v>0</v>
      </c>
      <c r="M120" s="28">
        <f t="shared" si="68"/>
        <v>0</v>
      </c>
      <c r="N120" s="28">
        <f t="shared" si="68"/>
        <v>0</v>
      </c>
      <c r="O120" s="28">
        <f t="shared" si="68"/>
        <v>0</v>
      </c>
      <c r="P120" s="28">
        <f t="shared" si="68"/>
        <v>0</v>
      </c>
      <c r="Q120" s="28">
        <f t="shared" si="68"/>
        <v>0</v>
      </c>
      <c r="R120" s="28">
        <f t="shared" si="68"/>
        <v>0</v>
      </c>
    </row>
    <row r="121" spans="1:19" x14ac:dyDescent="0.25">
      <c r="A121" s="85"/>
      <c r="B121" s="86"/>
      <c r="C121" s="81"/>
      <c r="D121" s="27" t="s">
        <v>64</v>
      </c>
      <c r="E121" s="28">
        <f t="shared" si="67"/>
        <v>0</v>
      </c>
      <c r="F121" s="28">
        <f t="shared" si="67"/>
        <v>0</v>
      </c>
      <c r="G121" s="28">
        <f t="shared" si="67"/>
        <v>0</v>
      </c>
      <c r="H121" s="28">
        <f t="shared" si="67"/>
        <v>0</v>
      </c>
      <c r="I121" s="28">
        <f t="shared" si="67"/>
        <v>0</v>
      </c>
      <c r="J121" s="28">
        <f t="shared" si="68"/>
        <v>0</v>
      </c>
      <c r="K121" s="28">
        <f t="shared" si="68"/>
        <v>0</v>
      </c>
      <c r="L121" s="28">
        <f t="shared" si="68"/>
        <v>0</v>
      </c>
      <c r="M121" s="28">
        <f t="shared" si="68"/>
        <v>0</v>
      </c>
      <c r="N121" s="28">
        <f t="shared" si="68"/>
        <v>0</v>
      </c>
      <c r="O121" s="28">
        <f t="shared" si="68"/>
        <v>0</v>
      </c>
      <c r="P121" s="28">
        <f t="shared" si="68"/>
        <v>0</v>
      </c>
      <c r="Q121" s="28">
        <f t="shared" si="68"/>
        <v>0</v>
      </c>
      <c r="R121" s="28">
        <f t="shared" si="68"/>
        <v>0</v>
      </c>
    </row>
    <row r="122" spans="1:19" ht="18" customHeight="1" x14ac:dyDescent="0.25">
      <c r="A122" s="85"/>
      <c r="B122" s="86"/>
      <c r="C122" s="81"/>
      <c r="D122" s="27" t="s">
        <v>66</v>
      </c>
      <c r="E122" s="28">
        <f t="shared" si="67"/>
        <v>0</v>
      </c>
      <c r="F122" s="28">
        <v>0</v>
      </c>
      <c r="G122" s="28">
        <v>0</v>
      </c>
      <c r="H122" s="28">
        <v>0</v>
      </c>
      <c r="I122" s="28">
        <v>0</v>
      </c>
      <c r="J122" s="28">
        <v>0</v>
      </c>
      <c r="K122" s="28">
        <v>0</v>
      </c>
      <c r="L122" s="28">
        <v>0</v>
      </c>
      <c r="M122" s="28">
        <v>0</v>
      </c>
      <c r="N122" s="28">
        <v>0</v>
      </c>
      <c r="O122" s="28">
        <v>0</v>
      </c>
      <c r="P122" s="28">
        <v>0</v>
      </c>
      <c r="Q122" s="28">
        <v>0</v>
      </c>
      <c r="R122" s="28">
        <v>0</v>
      </c>
    </row>
    <row r="123" spans="1:19" ht="32.25" customHeight="1" x14ac:dyDescent="0.25">
      <c r="A123" s="85" t="s">
        <v>132</v>
      </c>
      <c r="B123" s="86" t="s">
        <v>108</v>
      </c>
      <c r="C123" s="81" t="s">
        <v>140</v>
      </c>
      <c r="D123" s="27" t="s">
        <v>62</v>
      </c>
      <c r="E123" s="28">
        <f>SUM(F123:P123)</f>
        <v>54160</v>
      </c>
      <c r="F123" s="29">
        <f t="shared" ref="F123" si="69">SUM(F124:F127)</f>
        <v>0</v>
      </c>
      <c r="G123" s="28">
        <v>0</v>
      </c>
      <c r="H123" s="29">
        <f t="shared" ref="H123:R123" si="70">SUM(H124:H127)</f>
        <v>0</v>
      </c>
      <c r="I123" s="28">
        <f t="shared" si="70"/>
        <v>0</v>
      </c>
      <c r="J123" s="28">
        <f t="shared" si="70"/>
        <v>0</v>
      </c>
      <c r="K123" s="28">
        <f t="shared" si="70"/>
        <v>0</v>
      </c>
      <c r="L123" s="28">
        <f t="shared" si="70"/>
        <v>0</v>
      </c>
      <c r="M123" s="28">
        <f t="shared" si="70"/>
        <v>0</v>
      </c>
      <c r="N123" s="28">
        <f>SUM(N124:N127)</f>
        <v>0</v>
      </c>
      <c r="O123" s="28">
        <f t="shared" si="70"/>
        <v>54160</v>
      </c>
      <c r="P123" s="28">
        <f t="shared" si="70"/>
        <v>0</v>
      </c>
      <c r="Q123" s="28">
        <f t="shared" si="70"/>
        <v>0</v>
      </c>
      <c r="R123" s="28">
        <f t="shared" si="70"/>
        <v>0</v>
      </c>
    </row>
    <row r="124" spans="1:19" x14ac:dyDescent="0.25">
      <c r="A124" s="85"/>
      <c r="B124" s="86"/>
      <c r="C124" s="81"/>
      <c r="D124" s="27" t="s">
        <v>63</v>
      </c>
      <c r="E124" s="28">
        <f t="shared" ref="E124:I127" si="71">SUM(F124:P124)</f>
        <v>5416</v>
      </c>
      <c r="F124" s="28">
        <v>0</v>
      </c>
      <c r="G124" s="28">
        <v>0</v>
      </c>
      <c r="H124" s="28">
        <v>0</v>
      </c>
      <c r="I124" s="28">
        <v>0</v>
      </c>
      <c r="J124" s="28">
        <v>0</v>
      </c>
      <c r="K124" s="28">
        <v>0</v>
      </c>
      <c r="L124" s="28">
        <v>0</v>
      </c>
      <c r="M124" s="28">
        <v>0</v>
      </c>
      <c r="N124" s="28">
        <v>0</v>
      </c>
      <c r="O124" s="28">
        <v>5416</v>
      </c>
      <c r="P124" s="28">
        <f t="shared" ref="O124:R126" si="72">SUM(Q124:AA124)</f>
        <v>0</v>
      </c>
      <c r="Q124" s="28">
        <f t="shared" si="72"/>
        <v>0</v>
      </c>
      <c r="R124" s="28">
        <f t="shared" si="72"/>
        <v>0</v>
      </c>
    </row>
    <row r="125" spans="1:19" x14ac:dyDescent="0.25">
      <c r="A125" s="85"/>
      <c r="B125" s="86"/>
      <c r="C125" s="81"/>
      <c r="D125" s="27" t="s">
        <v>65</v>
      </c>
      <c r="E125" s="28">
        <f t="shared" si="71"/>
        <v>48744</v>
      </c>
      <c r="F125" s="28">
        <v>0</v>
      </c>
      <c r="G125" s="28">
        <v>0</v>
      </c>
      <c r="H125" s="28">
        <v>0</v>
      </c>
      <c r="I125" s="28">
        <v>0</v>
      </c>
      <c r="J125" s="28">
        <v>0</v>
      </c>
      <c r="K125" s="28">
        <v>0</v>
      </c>
      <c r="L125" s="28">
        <v>0</v>
      </c>
      <c r="M125" s="28">
        <v>0</v>
      </c>
      <c r="N125" s="28">
        <v>0</v>
      </c>
      <c r="O125" s="28">
        <v>48744</v>
      </c>
      <c r="P125" s="28">
        <f t="shared" si="72"/>
        <v>0</v>
      </c>
      <c r="Q125" s="28">
        <f t="shared" si="72"/>
        <v>0</v>
      </c>
      <c r="R125" s="28">
        <f t="shared" si="72"/>
        <v>0</v>
      </c>
    </row>
    <row r="126" spans="1:19" x14ac:dyDescent="0.25">
      <c r="A126" s="85"/>
      <c r="B126" s="86"/>
      <c r="C126" s="81"/>
      <c r="D126" s="27" t="s">
        <v>64</v>
      </c>
      <c r="E126" s="28">
        <f t="shared" si="71"/>
        <v>0</v>
      </c>
      <c r="F126" s="28">
        <v>0</v>
      </c>
      <c r="G126" s="28">
        <v>0</v>
      </c>
      <c r="H126" s="28">
        <v>0</v>
      </c>
      <c r="I126" s="28">
        <f t="shared" si="71"/>
        <v>0</v>
      </c>
      <c r="J126" s="28">
        <v>0</v>
      </c>
      <c r="K126" s="28">
        <v>0</v>
      </c>
      <c r="L126" s="28">
        <v>0</v>
      </c>
      <c r="M126" s="28">
        <v>0</v>
      </c>
      <c r="N126" s="28">
        <v>0</v>
      </c>
      <c r="O126" s="28">
        <f t="shared" si="72"/>
        <v>0</v>
      </c>
      <c r="P126" s="28">
        <f t="shared" si="72"/>
        <v>0</v>
      </c>
      <c r="Q126" s="28">
        <f t="shared" si="72"/>
        <v>0</v>
      </c>
      <c r="R126" s="28">
        <f t="shared" si="72"/>
        <v>0</v>
      </c>
    </row>
    <row r="127" spans="1:19" ht="18" customHeight="1" x14ac:dyDescent="0.25">
      <c r="A127" s="85"/>
      <c r="B127" s="86"/>
      <c r="C127" s="81"/>
      <c r="D127" s="27" t="s">
        <v>66</v>
      </c>
      <c r="E127" s="28">
        <f t="shared" si="71"/>
        <v>0</v>
      </c>
      <c r="F127" s="28">
        <v>0</v>
      </c>
      <c r="G127" s="28">
        <v>0</v>
      </c>
      <c r="H127" s="28">
        <v>0</v>
      </c>
      <c r="I127" s="28">
        <v>0</v>
      </c>
      <c r="J127" s="28">
        <v>0</v>
      </c>
      <c r="K127" s="28">
        <v>0</v>
      </c>
      <c r="L127" s="28">
        <v>0</v>
      </c>
      <c r="M127" s="28">
        <v>0</v>
      </c>
      <c r="N127" s="28">
        <v>0</v>
      </c>
      <c r="O127" s="28">
        <v>0</v>
      </c>
      <c r="P127" s="28">
        <v>0</v>
      </c>
      <c r="Q127" s="28">
        <v>0</v>
      </c>
      <c r="R127" s="28">
        <v>0</v>
      </c>
    </row>
    <row r="128" spans="1:19" s="33" customFormat="1" x14ac:dyDescent="0.25">
      <c r="A128" s="85"/>
      <c r="B128" s="86" t="s">
        <v>67</v>
      </c>
      <c r="C128" s="38"/>
      <c r="D128" s="27" t="s">
        <v>62</v>
      </c>
      <c r="E128" s="28">
        <f>E129+E130+E131+E132</f>
        <v>528599.29681999993</v>
      </c>
      <c r="F128" s="28">
        <f t="shared" ref="F128:R128" si="73">F129+F130+F131+F132</f>
        <v>344729.49999999994</v>
      </c>
      <c r="G128" s="28">
        <f t="shared" si="73"/>
        <v>96280.320000000007</v>
      </c>
      <c r="H128" s="28">
        <f t="shared" si="73"/>
        <v>13409.5</v>
      </c>
      <c r="I128" s="28">
        <f t="shared" si="73"/>
        <v>749.9</v>
      </c>
      <c r="J128" s="28">
        <f t="shared" si="73"/>
        <v>1414.2</v>
      </c>
      <c r="K128" s="28">
        <f t="shared" si="73"/>
        <v>1093.4000000000001</v>
      </c>
      <c r="L128" s="28">
        <f t="shared" si="73"/>
        <v>2659.7</v>
      </c>
      <c r="M128" s="28">
        <f t="shared" si="73"/>
        <v>2125.5</v>
      </c>
      <c r="N128" s="28">
        <f>N129+N130+N131+N132</f>
        <v>1694.6768200000001</v>
      </c>
      <c r="O128" s="28">
        <f t="shared" si="73"/>
        <v>60998.6</v>
      </c>
      <c r="P128" s="28">
        <f t="shared" si="73"/>
        <v>1722</v>
      </c>
      <c r="Q128" s="28">
        <f t="shared" si="73"/>
        <v>1722</v>
      </c>
      <c r="R128" s="28">
        <f t="shared" si="73"/>
        <v>0</v>
      </c>
      <c r="S128" s="34"/>
    </row>
    <row r="129" spans="1:19" s="33" customFormat="1" x14ac:dyDescent="0.25">
      <c r="A129" s="85"/>
      <c r="B129" s="86"/>
      <c r="C129" s="38"/>
      <c r="D129" s="27" t="s">
        <v>63</v>
      </c>
      <c r="E129" s="28">
        <f>SUM(F129:R129)</f>
        <v>34871.42</v>
      </c>
      <c r="F129" s="28">
        <f t="shared" ref="F129:R129" si="74">F74+F9+F94</f>
        <v>21994.100000000002</v>
      </c>
      <c r="G129" s="28">
        <f t="shared" si="74"/>
        <v>4890.82</v>
      </c>
      <c r="H129" s="28">
        <f t="shared" si="74"/>
        <v>1342.8000000000002</v>
      </c>
      <c r="I129" s="28">
        <f t="shared" si="74"/>
        <v>7.5</v>
      </c>
      <c r="J129" s="28">
        <f t="shared" si="74"/>
        <v>14.2</v>
      </c>
      <c r="K129" s="28">
        <f t="shared" si="74"/>
        <v>11</v>
      </c>
      <c r="L129" s="28">
        <f t="shared" si="74"/>
        <v>26.6</v>
      </c>
      <c r="M129" s="28">
        <f t="shared" si="74"/>
        <v>21.4</v>
      </c>
      <c r="N129" s="28">
        <f t="shared" si="74"/>
        <v>118.7</v>
      </c>
      <c r="O129" s="28">
        <f t="shared" si="74"/>
        <v>6099.9</v>
      </c>
      <c r="P129" s="28">
        <f t="shared" si="74"/>
        <v>172.20000000000005</v>
      </c>
      <c r="Q129" s="28">
        <f t="shared" si="74"/>
        <v>172.20000000000005</v>
      </c>
      <c r="R129" s="28">
        <f t="shared" si="74"/>
        <v>0</v>
      </c>
    </row>
    <row r="130" spans="1:19" s="33" customFormat="1" x14ac:dyDescent="0.25">
      <c r="A130" s="85"/>
      <c r="B130" s="86"/>
      <c r="C130" s="38"/>
      <c r="D130" s="27" t="s">
        <v>65</v>
      </c>
      <c r="E130" s="28">
        <f>SUM(F130:R130)</f>
        <v>493727.87681999995</v>
      </c>
      <c r="F130" s="28">
        <f t="shared" ref="F130:R130" si="75">F75+F10+F95</f>
        <v>322735.39999999997</v>
      </c>
      <c r="G130" s="28">
        <f t="shared" si="75"/>
        <v>91389.5</v>
      </c>
      <c r="H130" s="28">
        <f t="shared" si="75"/>
        <v>12066.7</v>
      </c>
      <c r="I130" s="28">
        <f t="shared" si="75"/>
        <v>742.4</v>
      </c>
      <c r="J130" s="28">
        <f t="shared" si="75"/>
        <v>1400</v>
      </c>
      <c r="K130" s="28">
        <f t="shared" si="75"/>
        <v>1082.4000000000001</v>
      </c>
      <c r="L130" s="28">
        <f t="shared" si="75"/>
        <v>2633.1</v>
      </c>
      <c r="M130" s="28">
        <f t="shared" si="75"/>
        <v>2104.1</v>
      </c>
      <c r="N130" s="28">
        <f t="shared" si="75"/>
        <v>1575.9768200000001</v>
      </c>
      <c r="O130" s="28">
        <f t="shared" si="75"/>
        <v>54898.7</v>
      </c>
      <c r="P130" s="28">
        <f t="shared" si="75"/>
        <v>1549.8</v>
      </c>
      <c r="Q130" s="28">
        <f t="shared" si="75"/>
        <v>1549.8</v>
      </c>
      <c r="R130" s="28">
        <f t="shared" si="75"/>
        <v>0</v>
      </c>
    </row>
    <row r="131" spans="1:19" s="33" customFormat="1" x14ac:dyDescent="0.25">
      <c r="A131" s="85"/>
      <c r="B131" s="86"/>
      <c r="C131" s="38"/>
      <c r="D131" s="27" t="s">
        <v>64</v>
      </c>
      <c r="E131" s="28">
        <f t="shared" ref="E131:E132" si="76">SUM(F131:P131)</f>
        <v>0</v>
      </c>
      <c r="F131" s="28">
        <f t="shared" ref="F131:R132" si="77">F76+F11</f>
        <v>0</v>
      </c>
      <c r="G131" s="28">
        <f t="shared" si="77"/>
        <v>0</v>
      </c>
      <c r="H131" s="29">
        <f t="shared" si="77"/>
        <v>0</v>
      </c>
      <c r="I131" s="28">
        <f t="shared" si="77"/>
        <v>0</v>
      </c>
      <c r="J131" s="28">
        <f t="shared" si="77"/>
        <v>0</v>
      </c>
      <c r="K131" s="28">
        <f t="shared" si="77"/>
        <v>0</v>
      </c>
      <c r="L131" s="28">
        <f t="shared" si="77"/>
        <v>0</v>
      </c>
      <c r="M131" s="28">
        <f t="shared" si="77"/>
        <v>0</v>
      </c>
      <c r="N131" s="28">
        <f t="shared" si="77"/>
        <v>0</v>
      </c>
      <c r="O131" s="28">
        <f t="shared" si="77"/>
        <v>0</v>
      </c>
      <c r="P131" s="28">
        <f t="shared" si="77"/>
        <v>0</v>
      </c>
      <c r="Q131" s="28">
        <f t="shared" si="77"/>
        <v>0</v>
      </c>
      <c r="R131" s="60">
        <f t="shared" si="77"/>
        <v>0</v>
      </c>
    </row>
    <row r="132" spans="1:19" s="33" customFormat="1" x14ac:dyDescent="0.25">
      <c r="A132" s="93"/>
      <c r="B132" s="94"/>
      <c r="C132" s="51"/>
      <c r="D132" s="52" t="s">
        <v>66</v>
      </c>
      <c r="E132" s="53">
        <f t="shared" si="76"/>
        <v>0</v>
      </c>
      <c r="F132" s="53">
        <f t="shared" si="77"/>
        <v>0</v>
      </c>
      <c r="G132" s="53">
        <f t="shared" si="77"/>
        <v>0</v>
      </c>
      <c r="H132" s="54">
        <f t="shared" si="77"/>
        <v>0</v>
      </c>
      <c r="I132" s="53">
        <f t="shared" si="77"/>
        <v>0</v>
      </c>
      <c r="J132" s="53">
        <f t="shared" si="77"/>
        <v>0</v>
      </c>
      <c r="K132" s="53">
        <f t="shared" si="77"/>
        <v>0</v>
      </c>
      <c r="L132" s="53">
        <f t="shared" si="77"/>
        <v>0</v>
      </c>
      <c r="M132" s="53">
        <f t="shared" si="77"/>
        <v>0</v>
      </c>
      <c r="N132" s="53">
        <f t="shared" si="77"/>
        <v>0</v>
      </c>
      <c r="O132" s="53">
        <f t="shared" si="77"/>
        <v>0</v>
      </c>
      <c r="P132" s="53">
        <f t="shared" si="77"/>
        <v>0</v>
      </c>
      <c r="Q132" s="58">
        <f t="shared" si="77"/>
        <v>0</v>
      </c>
      <c r="R132" s="61">
        <f t="shared" si="77"/>
        <v>0</v>
      </c>
      <c r="S132" s="59" t="s">
        <v>92</v>
      </c>
    </row>
  </sheetData>
  <mergeCells count="82">
    <mergeCell ref="C48:C52"/>
    <mergeCell ref="A43:A47"/>
    <mergeCell ref="C43:C47"/>
    <mergeCell ref="C118:C122"/>
    <mergeCell ref="A123:A127"/>
    <mergeCell ref="B123:B127"/>
    <mergeCell ref="C123:C127"/>
    <mergeCell ref="C103:C107"/>
    <mergeCell ref="A108:A112"/>
    <mergeCell ref="B108:B112"/>
    <mergeCell ref="C108:C112"/>
    <mergeCell ref="A113:A117"/>
    <mergeCell ref="B113:B117"/>
    <mergeCell ref="C113:C117"/>
    <mergeCell ref="B118:B122"/>
    <mergeCell ref="B43:B47"/>
    <mergeCell ref="D5:R5"/>
    <mergeCell ref="A13:A17"/>
    <mergeCell ref="C13:C17"/>
    <mergeCell ref="A18:A22"/>
    <mergeCell ref="B33:B37"/>
    <mergeCell ref="C2:F2"/>
    <mergeCell ref="C1:F1"/>
    <mergeCell ref="N2:R2"/>
    <mergeCell ref="N1:R1"/>
    <mergeCell ref="A3:R3"/>
    <mergeCell ref="A38:A42"/>
    <mergeCell ref="C23:C27"/>
    <mergeCell ref="A28:A32"/>
    <mergeCell ref="B28:B32"/>
    <mergeCell ref="C28:C32"/>
    <mergeCell ref="A23:A27"/>
    <mergeCell ref="B23:B27"/>
    <mergeCell ref="A33:A37"/>
    <mergeCell ref="B38:B42"/>
    <mergeCell ref="A128:A132"/>
    <mergeCell ref="B128:B132"/>
    <mergeCell ref="A73:A77"/>
    <mergeCell ref="A78:A82"/>
    <mergeCell ref="A83:A87"/>
    <mergeCell ref="A93:A97"/>
    <mergeCell ref="B93:B97"/>
    <mergeCell ref="B73:B77"/>
    <mergeCell ref="B78:B82"/>
    <mergeCell ref="B83:B87"/>
    <mergeCell ref="A103:A107"/>
    <mergeCell ref="B103:B107"/>
    <mergeCell ref="A118:A122"/>
    <mergeCell ref="A88:A92"/>
    <mergeCell ref="B88:B92"/>
    <mergeCell ref="C98:C102"/>
    <mergeCell ref="B98:B102"/>
    <mergeCell ref="A98:A102"/>
    <mergeCell ref="C93:C97"/>
    <mergeCell ref="A48:A52"/>
    <mergeCell ref="A58:A62"/>
    <mergeCell ref="A63:A67"/>
    <mergeCell ref="A68:A72"/>
    <mergeCell ref="A53:A57"/>
    <mergeCell ref="B68:B72"/>
    <mergeCell ref="C68:C72"/>
    <mergeCell ref="C78:C82"/>
    <mergeCell ref="C53:C57"/>
    <mergeCell ref="B53:B57"/>
    <mergeCell ref="C63:C67"/>
    <mergeCell ref="C58:C62"/>
    <mergeCell ref="C83:C87"/>
    <mergeCell ref="C88:C92"/>
    <mergeCell ref="A5:A6"/>
    <mergeCell ref="C5:C6"/>
    <mergeCell ref="A8:A12"/>
    <mergeCell ref="B8:B12"/>
    <mergeCell ref="B18:B22"/>
    <mergeCell ref="C18:C22"/>
    <mergeCell ref="B13:B17"/>
    <mergeCell ref="B5:B6"/>
    <mergeCell ref="C73:C77"/>
    <mergeCell ref="B48:B52"/>
    <mergeCell ref="B63:B67"/>
    <mergeCell ref="C33:C37"/>
    <mergeCell ref="C38:C42"/>
    <mergeCell ref="B58:B62"/>
  </mergeCells>
  <pageMargins left="1.1811023622047245" right="0.59055118110236227" top="0.78740157480314965" bottom="0.78740157480314965" header="0.31496062992125984" footer="0.31496062992125984"/>
  <pageSetup paperSize="9" scale="42"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Паспорт</vt:lpstr>
      <vt:lpstr>Индикаторы</vt:lpstr>
      <vt:lpstr>Перечень мероприятий</vt:lpstr>
      <vt:lpstr>Ресурсное обеспечение</vt:lpstr>
      <vt:lpstr>Индикаторы!Заголовки_для_печати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2025-07-02T05:58:52Z</dcterms:modified>
</cp:coreProperties>
</file>