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431\"/>
    </mc:Choice>
  </mc:AlternateContent>
  <bookViews>
    <workbookView xWindow="0" yWindow="0" windowWidth="14370" windowHeight="11850" tabRatio="883"/>
  </bookViews>
  <sheets>
    <sheet name="Краткосрочный план 2023-202 (2" sheetId="49" r:id="rId1"/>
    <sheet name="1" sheetId="48" r:id="rId2"/>
  </sheets>
  <definedNames>
    <definedName name="_xlnm._FilterDatabase" localSheetId="1" hidden="1">'1'!$A$19:$BC$54</definedName>
    <definedName name="_xlnm._FilterDatabase" localSheetId="0" hidden="1">'Краткосрочный план 2023-202 (2'!$A$19:$BC$49</definedName>
    <definedName name="_xlnm.Print_Titles" localSheetId="1">'1'!$16:$18</definedName>
    <definedName name="_xlnm.Print_Titles" localSheetId="0">'Краткосрочный план 2023-202 (2'!$16:$18</definedName>
    <definedName name="_xlnm.Print_Area" localSheetId="1">'1'!$A$1:$T$79</definedName>
    <definedName name="_xlnm.Print_Area" localSheetId="0">'Краткосрочный план 2023-202 (2'!$A$1:$T$53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6" i="49" l="1"/>
  <c r="Q50" i="49"/>
  <c r="S50" i="49" s="1"/>
  <c r="Q49" i="49"/>
  <c r="Q48" i="49"/>
  <c r="S48" i="49" s="1"/>
  <c r="Q47" i="49"/>
  <c r="Q42" i="49"/>
  <c r="Q43" i="49"/>
  <c r="Q40" i="49"/>
  <c r="Q41" i="49"/>
  <c r="Q39" i="49"/>
  <c r="Q37" i="49"/>
  <c r="Q35" i="49"/>
  <c r="S35" i="49" s="1"/>
  <c r="U35" i="49" s="1"/>
  <c r="Q36" i="49"/>
  <c r="S36" i="49" s="1"/>
  <c r="U36" i="49" s="1"/>
  <c r="Q32" i="49"/>
  <c r="S32" i="49" s="1"/>
  <c r="Q33" i="49"/>
  <c r="S33" i="49" s="1"/>
  <c r="Q34" i="49"/>
  <c r="S34" i="49" s="1"/>
  <c r="Q31" i="49"/>
  <c r="U38" i="49"/>
  <c r="U45" i="49"/>
  <c r="U51" i="49"/>
  <c r="U52" i="49"/>
  <c r="S47" i="49"/>
  <c r="S49" i="49"/>
  <c r="S51" i="49"/>
  <c r="S52" i="49"/>
  <c r="S40" i="49"/>
  <c r="S41" i="49"/>
  <c r="S42" i="49"/>
  <c r="U42" i="49" s="1"/>
  <c r="S43" i="49"/>
  <c r="U43" i="49" s="1"/>
  <c r="R34" i="49" l="1"/>
  <c r="N62" i="48"/>
  <c r="R49" i="49"/>
  <c r="R47" i="49"/>
  <c r="R46" i="49"/>
  <c r="R32" i="49"/>
  <c r="S31" i="49"/>
  <c r="N55" i="48"/>
  <c r="Q55" i="48"/>
  <c r="R55" i="48" s="1"/>
  <c r="N56" i="48"/>
  <c r="Q56" i="48" s="1"/>
  <c r="N57" i="48"/>
  <c r="Q57" i="48"/>
  <c r="R57" i="48" s="1"/>
  <c r="N58" i="48"/>
  <c r="Q58" i="48" s="1"/>
  <c r="N59" i="48"/>
  <c r="Q59" i="48"/>
  <c r="R59" i="48" s="1"/>
  <c r="N60" i="48"/>
  <c r="Q60" i="48"/>
  <c r="S60" i="48" s="1"/>
  <c r="O42" i="48"/>
  <c r="Q42" i="48"/>
  <c r="S42" i="48" s="1"/>
  <c r="O43" i="48"/>
  <c r="Q43" i="48"/>
  <c r="S43" i="48" s="1"/>
  <c r="H63" i="48"/>
  <c r="Q63" i="48" s="1"/>
  <c r="G22" i="48"/>
  <c r="K22" i="48"/>
  <c r="O22" i="48"/>
  <c r="Q69" i="48"/>
  <c r="H25" i="48"/>
  <c r="Q25" i="48" s="1"/>
  <c r="P46" i="48"/>
  <c r="G37" i="48"/>
  <c r="K37" i="48"/>
  <c r="N37" i="48"/>
  <c r="Q28" i="48"/>
  <c r="R28" i="48" s="1"/>
  <c r="Q27" i="48"/>
  <c r="R27" i="48" s="1"/>
  <c r="Q26" i="48"/>
  <c r="R26" i="48" s="1"/>
  <c r="U49" i="49" l="1"/>
  <c r="T34" i="49"/>
  <c r="U34" i="49" s="1"/>
  <c r="R33" i="49"/>
  <c r="S55" i="48"/>
  <c r="T55" i="48"/>
  <c r="R60" i="48"/>
  <c r="T60" i="48" s="1"/>
  <c r="S59" i="48"/>
  <c r="T59" i="48" s="1"/>
  <c r="T49" i="49"/>
  <c r="T47" i="49"/>
  <c r="U47" i="49" s="1"/>
  <c r="R48" i="49"/>
  <c r="S46" i="49"/>
  <c r="T46" i="49" s="1"/>
  <c r="R41" i="49"/>
  <c r="R39" i="49"/>
  <c r="S39" i="49"/>
  <c r="R40" i="49"/>
  <c r="T32" i="49"/>
  <c r="U32" i="49" s="1"/>
  <c r="R31" i="49"/>
  <c r="R50" i="49"/>
  <c r="R58" i="48"/>
  <c r="T58" i="48" s="1"/>
  <c r="S58" i="48"/>
  <c r="S56" i="48"/>
  <c r="R56" i="48"/>
  <c r="T56" i="48" s="1"/>
  <c r="S57" i="48"/>
  <c r="T57" i="48" s="1"/>
  <c r="R63" i="48"/>
  <c r="S63" i="48"/>
  <c r="R43" i="48"/>
  <c r="T43" i="48" s="1"/>
  <c r="R42" i="48"/>
  <c r="T42" i="48" s="1"/>
  <c r="AC33" i="48"/>
  <c r="S25" i="48"/>
  <c r="R25" i="48"/>
  <c r="S28" i="48"/>
  <c r="T28" i="48" s="1"/>
  <c r="S27" i="48"/>
  <c r="T27" i="48" s="1"/>
  <c r="S26" i="48"/>
  <c r="T26" i="48" s="1"/>
  <c r="U46" i="49" l="1"/>
  <c r="T48" i="49"/>
  <c r="U48" i="49"/>
  <c r="T41" i="49"/>
  <c r="U41" i="49"/>
  <c r="U33" i="49"/>
  <c r="T31" i="49"/>
  <c r="U31" i="49"/>
  <c r="T33" i="49"/>
  <c r="T63" i="48"/>
  <c r="T40" i="49"/>
  <c r="U40" i="49" s="1"/>
  <c r="T39" i="49"/>
  <c r="U39" i="49" s="1"/>
  <c r="T50" i="49"/>
  <c r="U50" i="49" s="1"/>
  <c r="T25" i="48"/>
  <c r="K62" i="48" l="1"/>
  <c r="Q62" i="48" l="1"/>
  <c r="R62" i="48" s="1"/>
  <c r="Q65" i="48"/>
  <c r="Q66" i="48"/>
  <c r="Q67" i="48"/>
  <c r="Q68" i="48"/>
  <c r="Q75" i="48"/>
  <c r="R75" i="48" s="1"/>
  <c r="Q74" i="48"/>
  <c r="R74" i="48" s="1"/>
  <c r="Q73" i="48"/>
  <c r="R73" i="48" s="1"/>
  <c r="Q72" i="48"/>
  <c r="R72" i="48" s="1"/>
  <c r="Q71" i="48"/>
  <c r="R71" i="48" s="1"/>
  <c r="Q70" i="48"/>
  <c r="R70" i="48" s="1"/>
  <c r="Q76" i="48" l="1"/>
  <c r="R76" i="48"/>
  <c r="S62" i="48"/>
  <c r="T62" i="48" s="1"/>
  <c r="S70" i="48"/>
  <c r="R66" i="48"/>
  <c r="R67" i="48"/>
  <c r="R68" i="48"/>
  <c r="R65" i="48"/>
  <c r="S65" i="48"/>
  <c r="S66" i="48"/>
  <c r="S67" i="48"/>
  <c r="S68" i="48"/>
  <c r="S71" i="48"/>
  <c r="T71" i="48" s="1"/>
  <c r="S72" i="48"/>
  <c r="T72" i="48" s="1"/>
  <c r="S73" i="48"/>
  <c r="T73" i="48" s="1"/>
  <c r="S74" i="48"/>
  <c r="T74" i="48" s="1"/>
  <c r="S75" i="48"/>
  <c r="T75" i="48" s="1"/>
  <c r="S69" i="48"/>
  <c r="R69" i="48"/>
  <c r="T65" i="48" l="1"/>
  <c r="T66" i="48"/>
  <c r="T68" i="48"/>
  <c r="T69" i="48"/>
  <c r="T67" i="48"/>
  <c r="T70" i="48"/>
  <c r="S76" i="48"/>
  <c r="T76" i="48" s="1"/>
  <c r="C53" i="49"/>
  <c r="D53" i="49"/>
  <c r="E53" i="49"/>
  <c r="F53" i="49"/>
  <c r="J53" i="49"/>
  <c r="K53" i="49"/>
  <c r="L53" i="49"/>
  <c r="M53" i="49"/>
  <c r="P53" i="49"/>
  <c r="G21" i="49"/>
  <c r="O21" i="49"/>
  <c r="G22" i="49"/>
  <c r="O22" i="49"/>
  <c r="G23" i="49"/>
  <c r="O23" i="49"/>
  <c r="AD23" i="49"/>
  <c r="I22" i="49" s="1"/>
  <c r="G24" i="49"/>
  <c r="O24" i="49"/>
  <c r="H25" i="49"/>
  <c r="Q25" i="49" s="1"/>
  <c r="S25" i="49" s="1"/>
  <c r="O26" i="49"/>
  <c r="Q26" i="49" s="1"/>
  <c r="R26" i="49" s="1"/>
  <c r="Q27" i="49"/>
  <c r="R27" i="49" s="1"/>
  <c r="O28" i="49"/>
  <c r="Q28" i="49" s="1"/>
  <c r="O29" i="49"/>
  <c r="Q29" i="49" s="1"/>
  <c r="R29" i="49" s="1"/>
  <c r="Q30" i="49"/>
  <c r="R30" i="49" s="1"/>
  <c r="I23" i="49" l="1"/>
  <c r="Q23" i="49" s="1"/>
  <c r="R23" i="49" s="1"/>
  <c r="S27" i="49"/>
  <c r="T27" i="49" s="1"/>
  <c r="I24" i="49"/>
  <c r="Q24" i="49" s="1"/>
  <c r="R24" i="49" s="1"/>
  <c r="S30" i="49"/>
  <c r="T30" i="49" s="1"/>
  <c r="I21" i="49"/>
  <c r="Q21" i="49" s="1"/>
  <c r="S21" i="49" s="1"/>
  <c r="R25" i="49"/>
  <c r="T25" i="49" s="1"/>
  <c r="R28" i="49"/>
  <c r="S28" i="49"/>
  <c r="Q22" i="49"/>
  <c r="S26" i="49"/>
  <c r="T26" i="49" s="1"/>
  <c r="S29" i="49"/>
  <c r="T29" i="49" s="1"/>
  <c r="R21" i="49" l="1"/>
  <c r="T21" i="49" s="1"/>
  <c r="S24" i="49"/>
  <c r="T24" i="49" s="1"/>
  <c r="S23" i="49"/>
  <c r="T23" i="49" s="1"/>
  <c r="T28" i="49"/>
  <c r="R22" i="49"/>
  <c r="S22" i="49"/>
  <c r="Q51" i="49"/>
  <c r="N53" i="49"/>
  <c r="H53" i="49"/>
  <c r="G53" i="49"/>
  <c r="M44" i="49"/>
  <c r="L44" i="49"/>
  <c r="J44" i="49"/>
  <c r="H44" i="49"/>
  <c r="C44" i="49"/>
  <c r="K44" i="49"/>
  <c r="N44" i="49"/>
  <c r="P37" i="49"/>
  <c r="L37" i="49"/>
  <c r="C37" i="49"/>
  <c r="N37" i="49"/>
  <c r="M37" i="49"/>
  <c r="R51" i="49" l="1"/>
  <c r="Q53" i="49"/>
  <c r="O53" i="49"/>
  <c r="P44" i="49"/>
  <c r="T22" i="49"/>
  <c r="T51" i="49"/>
  <c r="O44" i="49"/>
  <c r="G44" i="49"/>
  <c r="H37" i="49"/>
  <c r="G37" i="49"/>
  <c r="K37" i="49"/>
  <c r="J37" i="49"/>
  <c r="O37" i="49"/>
  <c r="N61" i="48"/>
  <c r="Q61" i="48" s="1"/>
  <c r="I53" i="49" l="1"/>
  <c r="Q44" i="49"/>
  <c r="I44" i="49"/>
  <c r="I37" i="49"/>
  <c r="R61" i="48"/>
  <c r="S61" i="48"/>
  <c r="T61" i="48" l="1"/>
  <c r="R37" i="49"/>
  <c r="S37" i="49"/>
  <c r="R44" i="49"/>
  <c r="S44" i="49"/>
  <c r="R53" i="49"/>
  <c r="S53" i="49"/>
  <c r="T37" i="49" l="1"/>
  <c r="U37" i="49" s="1"/>
  <c r="T44" i="49"/>
  <c r="U44" i="49" s="1"/>
  <c r="T53" i="49"/>
  <c r="U53" i="49" s="1"/>
  <c r="O54" i="48"/>
  <c r="O53" i="48"/>
  <c r="O52" i="48"/>
  <c r="O51" i="48"/>
  <c r="K50" i="48"/>
  <c r="K51" i="48"/>
  <c r="K52" i="48"/>
  <c r="K53" i="48"/>
  <c r="K54" i="48"/>
  <c r="K49" i="48"/>
  <c r="H53" i="48"/>
  <c r="H52" i="48"/>
  <c r="G54" i="48"/>
  <c r="G48" i="48"/>
  <c r="O41" i="48"/>
  <c r="O39" i="48"/>
  <c r="O40" i="48"/>
  <c r="O38" i="48"/>
  <c r="K38" i="48"/>
  <c r="K39" i="48"/>
  <c r="K40" i="48"/>
  <c r="K41" i="48"/>
  <c r="G41" i="48"/>
  <c r="G38" i="48"/>
  <c r="G39" i="48"/>
  <c r="G40" i="48"/>
  <c r="O23" i="48"/>
  <c r="O24" i="48"/>
  <c r="O21" i="48"/>
  <c r="N32" i="48"/>
  <c r="N31" i="48"/>
  <c r="N30" i="48"/>
  <c r="M29" i="48"/>
  <c r="J31" i="48"/>
  <c r="J32" i="48"/>
  <c r="J30" i="48"/>
  <c r="AD23" i="48"/>
  <c r="H31" i="48"/>
  <c r="H32" i="48"/>
  <c r="H30" i="48"/>
  <c r="G32" i="48"/>
  <c r="G31" i="48"/>
  <c r="G30" i="48"/>
  <c r="G23" i="48"/>
  <c r="G24" i="48"/>
  <c r="G21" i="48"/>
  <c r="I37" i="48" l="1"/>
  <c r="Q37" i="48" s="1"/>
  <c r="R37" i="48" s="1"/>
  <c r="I23" i="48"/>
  <c r="I22" i="48"/>
  <c r="Q22" i="48" s="1"/>
  <c r="I21" i="48"/>
  <c r="I30" i="48"/>
  <c r="I32" i="48"/>
  <c r="I31" i="48"/>
  <c r="I40" i="48"/>
  <c r="I52" i="48"/>
  <c r="I39" i="48"/>
  <c r="I53" i="48"/>
  <c r="I24" i="48"/>
  <c r="I38" i="48"/>
  <c r="I54" i="48"/>
  <c r="K23" i="48"/>
  <c r="K21" i="48"/>
  <c r="K24" i="48"/>
  <c r="S37" i="48" l="1"/>
  <c r="T37" i="48" s="1"/>
  <c r="R22" i="48"/>
  <c r="S22" i="48"/>
  <c r="L35" i="48"/>
  <c r="N35" i="48"/>
  <c r="J35" i="48"/>
  <c r="Q30" i="48"/>
  <c r="R30" i="48" s="1"/>
  <c r="Q32" i="48"/>
  <c r="Q31" i="48"/>
  <c r="S31" i="48" s="1"/>
  <c r="T22" i="48" l="1"/>
  <c r="S32" i="48"/>
  <c r="R32" i="48"/>
  <c r="R31" i="48"/>
  <c r="S30" i="48"/>
  <c r="N79" i="48"/>
  <c r="M79" i="48"/>
  <c r="L79" i="48"/>
  <c r="C79" i="48"/>
  <c r="Q77" i="48"/>
  <c r="S77" i="48" s="1"/>
  <c r="N46" i="48"/>
  <c r="M46" i="48"/>
  <c r="L46" i="48"/>
  <c r="J46" i="48"/>
  <c r="H46" i="48"/>
  <c r="C46" i="48"/>
  <c r="C35" i="48"/>
  <c r="T32" i="48" l="1"/>
  <c r="T31" i="48"/>
  <c r="T30" i="48"/>
  <c r="I41" i="48"/>
  <c r="R77" i="48"/>
  <c r="T77" i="48" s="1"/>
  <c r="H35" i="48"/>
  <c r="K35" i="48"/>
  <c r="P79" i="48"/>
  <c r="P35" i="48"/>
  <c r="O35" i="48"/>
  <c r="M35" i="48"/>
  <c r="Q50" i="48"/>
  <c r="S50" i="48" s="1"/>
  <c r="I46" i="48" l="1"/>
  <c r="Q53" i="48"/>
  <c r="S53" i="48" s="1"/>
  <c r="G35" i="48"/>
  <c r="Q41" i="48"/>
  <c r="R41" i="48" s="1"/>
  <c r="I35" i="48"/>
  <c r="Q51" i="48"/>
  <c r="Q54" i="48"/>
  <c r="O79" i="48"/>
  <c r="R50" i="48"/>
  <c r="T50" i="48" s="1"/>
  <c r="I79" i="48"/>
  <c r="Q38" i="48"/>
  <c r="S38" i="48" s="1"/>
  <c r="H79" i="48"/>
  <c r="Q39" i="48"/>
  <c r="R39" i="48" s="1"/>
  <c r="Q40" i="48"/>
  <c r="Q52" i="48"/>
  <c r="G79" i="48"/>
  <c r="Q48" i="48"/>
  <c r="Q49" i="48"/>
  <c r="K79" i="48"/>
  <c r="J79" i="48"/>
  <c r="O46" i="48"/>
  <c r="G46" i="48"/>
  <c r="K46" i="48"/>
  <c r="Q79" i="48" l="1"/>
  <c r="R53" i="48"/>
  <c r="T53" i="48" s="1"/>
  <c r="S41" i="48"/>
  <c r="T41" i="48" s="1"/>
  <c r="R54" i="48"/>
  <c r="S54" i="48"/>
  <c r="R51" i="48"/>
  <c r="S51" i="48"/>
  <c r="S39" i="48"/>
  <c r="T39" i="48" s="1"/>
  <c r="R38" i="48"/>
  <c r="T38" i="48" s="1"/>
  <c r="S52" i="48"/>
  <c r="R52" i="48"/>
  <c r="S40" i="48"/>
  <c r="R40" i="48"/>
  <c r="S49" i="48"/>
  <c r="R49" i="48"/>
  <c r="Q46" i="48"/>
  <c r="R48" i="48"/>
  <c r="S48" i="48"/>
  <c r="T40" i="48" l="1"/>
  <c r="S79" i="48"/>
  <c r="R79" i="48"/>
  <c r="T54" i="48"/>
  <c r="T51" i="48"/>
  <c r="S46" i="48"/>
  <c r="T48" i="48"/>
  <c r="R46" i="48"/>
  <c r="T49" i="48"/>
  <c r="T52" i="48"/>
  <c r="Q23" i="48"/>
  <c r="Q24" i="48"/>
  <c r="Q29" i="48"/>
  <c r="Q21" i="48"/>
  <c r="T79" i="48" l="1"/>
  <c r="Q35" i="48"/>
  <c r="T46" i="48"/>
  <c r="S23" i="48"/>
  <c r="R23" i="48"/>
  <c r="S21" i="48"/>
  <c r="R21" i="48"/>
  <c r="R24" i="48"/>
  <c r="S24" i="48"/>
  <c r="S29" i="48"/>
  <c r="R29" i="48"/>
  <c r="T29" i="48" l="1"/>
  <c r="S35" i="48"/>
  <c r="T21" i="48"/>
  <c r="R35" i="48"/>
  <c r="T23" i="48"/>
  <c r="T24" i="48"/>
  <c r="T35" i="48" l="1"/>
</calcChain>
</file>

<file path=xl/sharedStrings.xml><?xml version="1.0" encoding="utf-8"?>
<sst xmlns="http://schemas.openxmlformats.org/spreadsheetml/2006/main" count="170" uniqueCount="103">
  <si>
    <t>Ремонт крыши</t>
  </si>
  <si>
    <t>Всего стоимость ремонта</t>
  </si>
  <si>
    <t>Ремонт подвальных помещений</t>
  </si>
  <si>
    <t xml:space="preserve">Адрес многоквартирного дома                  </t>
  </si>
  <si>
    <t xml:space="preserve"> Утепление и ремонт фасада</t>
  </si>
  <si>
    <t xml:space="preserve">Местный бюджет </t>
  </si>
  <si>
    <t>Ремонт внутридомовых инженерных систем и установка коллективных (общедомовых ) приборов учета потребления ресурсов, в том числе:</t>
  </si>
  <si>
    <t>Стоимость работ (услуг), тыс.руб.</t>
  </si>
  <si>
    <t>№       пп.</t>
  </si>
  <si>
    <t>КРАТКОСРОЧНЫЙ ПЛАН</t>
  </si>
  <si>
    <t xml:space="preserve"> Проектно-сметная документа-ция</t>
  </si>
  <si>
    <t>тепло-снабжение</t>
  </si>
  <si>
    <t>электро-снабжение</t>
  </si>
  <si>
    <t>водо-снабжение</t>
  </si>
  <si>
    <t xml:space="preserve"> водо-отведение</t>
  </si>
  <si>
    <t xml:space="preserve"> газо-снабжение</t>
  </si>
  <si>
    <t>Экспертиза сметной документации</t>
  </si>
  <si>
    <t>Государственная экспертиза</t>
  </si>
  <si>
    <t>Общая площадь дома, кв.м.</t>
  </si>
  <si>
    <t>Средства собственников</t>
  </si>
  <si>
    <t>Ремонт лифта</t>
  </si>
  <si>
    <t>пгт. Ноглики, ул. Н. Репина, д. 14</t>
  </si>
  <si>
    <t>пгт. Ноглики, ул. Советская, д. 22</t>
  </si>
  <si>
    <t>пгт. Ноглики, ул. Физкультурная, д. 68</t>
  </si>
  <si>
    <t>Источники финансирования, тыс.руб.</t>
  </si>
  <si>
    <t>пгт. Ноглики, ул. Н. Репина, д. 3</t>
  </si>
  <si>
    <t>Областной бюджет</t>
  </si>
  <si>
    <t xml:space="preserve">  реализации региональной программы капитального ремонта общего имущества в многоквартирных домах</t>
  </si>
  <si>
    <t>Ремонт фундамента</t>
  </si>
  <si>
    <t>пгт. Ноглики, ул. Академика Штернберга, д. 3</t>
  </si>
  <si>
    <t>»</t>
  </si>
  <si>
    <t xml:space="preserve">
</t>
  </si>
  <si>
    <t>Итого по Муниципальному образованию "Городской округ Ногликский"</t>
  </si>
  <si>
    <t>пгт. Ноглики, кв-л. 8-й, д. 2</t>
  </si>
  <si>
    <t>пгт. Ноглики, ул. Академика Штернберга, д. 10</t>
  </si>
  <si>
    <t>пгт. Ноглики, ул. Гагарина, д. 2</t>
  </si>
  <si>
    <t>пгт. Ноглики, ул. Гагарина, д. 8</t>
  </si>
  <si>
    <t>пгт. Ноглики, ул. Комсомольская, д. 39</t>
  </si>
  <si>
    <t>пгт. Ноглики, ул. Невельского, д. 12</t>
  </si>
  <si>
    <t>пгт. Ноглики, ул. Советская, д. 21</t>
  </si>
  <si>
    <t>пгт. Ноглики, ул. Советская, д. 23</t>
  </si>
  <si>
    <t>пгт. Ноглики, ул. Советская, д. 25</t>
  </si>
  <si>
    <t>пгт. Ноглики, ул. Физкультурная, д. 8</t>
  </si>
  <si>
    <t>пгт. Ноглики, ул. Советская, д. 29, лит. А</t>
  </si>
  <si>
    <t>пгт. Ноглики, ул. 15 Мая, д. 14</t>
  </si>
  <si>
    <t>пгт. Ноглики, ул. 15 Мая, д. 18</t>
  </si>
  <si>
    <t>пгт. Ноглики, ул. 15 Мая, д. 19</t>
  </si>
  <si>
    <t>пгт. Ноглики, ул. Академика Штернберга, д. 4</t>
  </si>
  <si>
    <t>пгт. Ноглики, ул. Академика Штернберга, д. 5</t>
  </si>
  <si>
    <t>пгт. Ноглики, ул. Лесная, д. 1</t>
  </si>
  <si>
    <t>с. Вал, ул. Трассовая, д. 3</t>
  </si>
  <si>
    <t>пгт. Ноглики, ул. 15 Мая, д. 2</t>
  </si>
  <si>
    <t>Муниципальное образование «Городской округ Ногликский» 2026 год</t>
  </si>
  <si>
    <t>Муниципальное образование «Городской округ Ногликский» 2027 год</t>
  </si>
  <si>
    <t>Муниципальное образование «Городской округ Ногликский» 2028 год</t>
  </si>
  <si>
    <t>ПСД на 2027 год</t>
  </si>
  <si>
    <t>Проверка сметной стоимости на 2027 год</t>
  </si>
  <si>
    <t>ПСД на 2028 год</t>
  </si>
  <si>
    <t>Проверка сметной стоимости на 2028 год</t>
  </si>
  <si>
    <t>ПСД на 2029 год</t>
  </si>
  <si>
    <t>Проверка сметной стоимости на 2029 год</t>
  </si>
  <si>
    <t>с. Ныш, ул. Кирова, д. 19</t>
  </si>
  <si>
    <t>с. Ныш, ул. Кирова, д. 21</t>
  </si>
  <si>
    <t>с. Ныш, ул. Кирова, д. 21, лит. А</t>
  </si>
  <si>
    <t>ПРИЛОЖЕНИЕ
к постановлению администрации
муниципального образования
«Городской округ Ногликский»
от __________ 2023 года № ___
«УТВЕРЖДЕН
постановлением администрации
муниципального образования
«Городской округ Ногликский»
от  _______ _______ года № _____</t>
  </si>
  <si>
    <t>электрос</t>
  </si>
  <si>
    <t>тепло</t>
  </si>
  <si>
    <t>вода</t>
  </si>
  <si>
    <t>водот</t>
  </si>
  <si>
    <t>газ</t>
  </si>
  <si>
    <t>крыш</t>
  </si>
  <si>
    <t>фасад</t>
  </si>
  <si>
    <t>подвал</t>
  </si>
  <si>
    <t>фунд</t>
  </si>
  <si>
    <t>пгт. Ноглики, ул. Нвельского, д. 12</t>
  </si>
  <si>
    <t>пгт. Ноглики, ул. Штернберга, д. 4а</t>
  </si>
  <si>
    <t>пгт. Ноглики, ул. Пограничная, д. 3</t>
  </si>
  <si>
    <t>пгт. Ноглики, ул. Репина, д. 9</t>
  </si>
  <si>
    <t>пгт. Ноглики, ул. Гагарина, д.4</t>
  </si>
  <si>
    <t>пгт. Ноглики, ул. Гагарина, д, 6</t>
  </si>
  <si>
    <t>пгт. Ноглики,
ул. Советская, д. 13, лит. А</t>
  </si>
  <si>
    <t>пгт. Ноглики, ул. Гагарина, д. 4</t>
  </si>
  <si>
    <t>пгт. Ноглики, ул. Н. Репина, д. 7</t>
  </si>
  <si>
    <t>пгт. Ноглики, ул. Н. Репина, д. 12</t>
  </si>
  <si>
    <t>пгт. Ноглики, ул. Н. Репина, д. 17</t>
  </si>
  <si>
    <t>пгт. Ноглики, ул. Н. Репина, д. 19</t>
  </si>
  <si>
    <t> пгт. Ноглики, ул. Первомайская, д. 15</t>
  </si>
  <si>
    <t> пгт. Ноглики, ул. Первомайская, д. 17</t>
  </si>
  <si>
    <t>пгт. Ноглики, ул. Советская, д. 2</t>
  </si>
  <si>
    <t>пгт. Ноглики, ул. Советская, д. 26</t>
  </si>
  <si>
    <t>пгт. Ноглики, ул. Советская, д. 29</t>
  </si>
  <si>
    <t>пгт. Ноглики, ул. Советская, д. 63</t>
  </si>
  <si>
    <t>сто\ли на 2025 год</t>
  </si>
  <si>
    <t>лимит на го 3500 МБ</t>
  </si>
  <si>
    <t xml:space="preserve">й </t>
  </si>
  <si>
    <t>муниципального образования Ногликский муниципальный округ Сахалинской области на 2026-2028 годы</t>
  </si>
  <si>
    <t>Муниципальное образование Ногликский муниципальный округ Сахалинской области 2026 год</t>
  </si>
  <si>
    <t>Муниципальное образование Ногликский муниципальный округ Сахалинской области 2027 год</t>
  </si>
  <si>
    <t>Муниципальное образование Ногликский муниципальный округ Сахалинской области 2028 год</t>
  </si>
  <si>
    <t>Итого по Муниципальному образованию Ногликский муниципальный округ Сахалинской области</t>
  </si>
  <si>
    <t>по ПП</t>
  </si>
  <si>
    <t>УТВЕРЖДЕН
постановлением администрации
муниципального образования
Ногликский муниципальный округ                 Сахалинскоской области
от  30 июня 2025 года № 431</t>
  </si>
  <si>
    <t>№      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</si>
</sst>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charset val="204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2"/>
      <color theme="1"/>
      <name val="Calibri"/>
      <family val="2"/>
      <charset val="204"/>
    </font>
    <font>
      <b/>
      <sz val="24"/>
      <color theme="1"/>
      <name val="Calibri"/>
      <family val="2"/>
      <charset val="204"/>
    </font>
    <font>
      <i/>
      <sz val="16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</cellStyleXfs>
  <cellXfs count="118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4" fontId="2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5" xfId="0" applyFont="1" applyFill="1" applyBorder="1"/>
    <xf numFmtId="0" fontId="2" fillId="0" borderId="0" xfId="0" applyFont="1" applyFill="1" applyBorder="1" applyAlignment="1">
      <alignment horizontal="left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4" fontId="2" fillId="0" borderId="0" xfId="0" applyNumberFormat="1" applyFont="1" applyFill="1" applyBorder="1"/>
    <xf numFmtId="4" fontId="6" fillId="0" borderId="0" xfId="0" applyNumberFormat="1" applyFont="1" applyFill="1"/>
    <xf numFmtId="4" fontId="2" fillId="0" borderId="0" xfId="0" applyNumberFormat="1" applyFont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2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2" fillId="0" borderId="0" xfId="1" applyFont="1" applyBorder="1"/>
    <xf numFmtId="0" fontId="2" fillId="0" borderId="0" xfId="1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horizontal="left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/>
    <xf numFmtId="0" fontId="16" fillId="7" borderId="1" xfId="0" applyFont="1" applyFill="1" applyBorder="1" applyAlignment="1">
      <alignment horizontal="left" vertical="center" wrapText="1"/>
    </xf>
    <xf numFmtId="0" fontId="19" fillId="0" borderId="0" xfId="0" applyFont="1" applyFill="1"/>
    <xf numFmtId="0" fontId="15" fillId="2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 wrapText="1"/>
    </xf>
    <xf numFmtId="2" fontId="2" fillId="2" borderId="0" xfId="1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6" fillId="2" borderId="0" xfId="0" applyFont="1" applyFill="1"/>
    <xf numFmtId="4" fontId="8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6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textRotation="90" wrapText="1"/>
    </xf>
    <xf numFmtId="0" fontId="13" fillId="0" borderId="0" xfId="1" applyFont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4" fontId="15" fillId="0" borderId="1" xfId="0" applyNumberFormat="1" applyFont="1" applyFill="1" applyBorder="1" applyAlignment="1">
      <alignment vertical="top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3" xfId="3"/>
    <cellStyle name="Процентный 2" xfId="2"/>
  </cellStyles>
  <dxfs count="0"/>
  <tableStyles count="0" defaultTableStyle="TableStyleMedium9" defaultPivotStyle="PivotStyleLight16"/>
  <colors>
    <mruColors>
      <color rgb="FFFFFF99"/>
      <color rgb="FFFFFFFF"/>
      <color rgb="FF66FFFF"/>
      <color rgb="FF99FF33"/>
      <color rgb="FFFF5050"/>
      <color rgb="FFFF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4"/>
  <sheetViews>
    <sheetView showGridLines="0" tabSelected="1" view="pageBreakPreview" topLeftCell="A16" zoomScale="60" zoomScaleNormal="55" zoomScalePageLayoutView="42" workbookViewId="0">
      <selection activeCell="L6" sqref="L6"/>
    </sheetView>
  </sheetViews>
  <sheetFormatPr defaultColWidth="9.140625" defaultRowHeight="39.75" customHeight="1" x14ac:dyDescent="0.3"/>
  <cols>
    <col min="1" max="1" width="7.42578125" style="14" customWidth="1"/>
    <col min="2" max="2" width="65.85546875" style="11" customWidth="1"/>
    <col min="3" max="3" width="17.42578125" style="5" customWidth="1"/>
    <col min="4" max="4" width="17.140625" style="5" customWidth="1"/>
    <col min="5" max="5" width="16.85546875" style="5" customWidth="1"/>
    <col min="6" max="6" width="17.5703125" style="5" customWidth="1"/>
    <col min="7" max="7" width="27.5703125" style="5" customWidth="1"/>
    <col min="8" max="8" width="24.140625" style="5" customWidth="1"/>
    <col min="9" max="9" width="23.42578125" style="5" customWidth="1"/>
    <col min="10" max="10" width="23" style="5" customWidth="1"/>
    <col min="11" max="11" width="23.42578125" style="5" customWidth="1"/>
    <col min="12" max="12" width="14.42578125" style="5" customWidth="1"/>
    <col min="13" max="13" width="15.28515625" style="5" customWidth="1"/>
    <col min="14" max="14" width="19.42578125" style="5" customWidth="1"/>
    <col min="15" max="15" width="17.140625" style="5" customWidth="1"/>
    <col min="16" max="16" width="17.7109375" style="5" customWidth="1"/>
    <col min="17" max="17" width="16.85546875" style="85" customWidth="1"/>
    <col min="18" max="18" width="17.7109375" style="5" customWidth="1"/>
    <col min="19" max="19" width="16.5703125" style="5" customWidth="1"/>
    <col min="20" max="20" width="22" style="5" customWidth="1"/>
    <col min="21" max="21" width="30" style="4" customWidth="1"/>
    <col min="22" max="22" width="37.42578125" style="4" customWidth="1"/>
    <col min="23" max="23" width="27.5703125" style="4" customWidth="1"/>
    <col min="24" max="24" width="31.42578125" style="4" customWidth="1"/>
    <col min="25" max="25" width="24.5703125" style="4" customWidth="1"/>
    <col min="26" max="26" width="18.28515625" style="4" customWidth="1"/>
    <col min="27" max="27" width="28.5703125" style="4" customWidth="1"/>
    <col min="28" max="28" width="13.85546875" style="4" customWidth="1"/>
    <col min="29" max="29" width="9.140625" style="4"/>
    <col min="30" max="30" width="23.7109375" style="4" customWidth="1"/>
    <col min="31" max="31" width="16.7109375" style="4" customWidth="1"/>
    <col min="32" max="16384" width="9.140625" style="4"/>
  </cols>
  <sheetData>
    <row r="1" spans="1:28" s="10" customFormat="1" ht="13.5" customHeight="1" x14ac:dyDescent="0.3">
      <c r="A1" s="15"/>
      <c r="B1" s="11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9" t="s">
        <v>31</v>
      </c>
      <c r="O1" s="18"/>
      <c r="P1" s="111" t="s">
        <v>101</v>
      </c>
      <c r="Q1" s="111"/>
      <c r="R1" s="111"/>
      <c r="S1" s="111"/>
      <c r="T1" s="111"/>
      <c r="U1" s="4"/>
      <c r="V1" s="4"/>
    </row>
    <row r="2" spans="1:28" ht="25.5" customHeight="1" x14ac:dyDescent="0.3">
      <c r="A2" s="15"/>
      <c r="N2" s="18"/>
      <c r="O2" s="18"/>
      <c r="P2" s="111"/>
      <c r="Q2" s="111"/>
      <c r="R2" s="111"/>
      <c r="S2" s="111"/>
      <c r="T2" s="111"/>
    </row>
    <row r="3" spans="1:28" ht="16.5" customHeight="1" x14ac:dyDescent="0.3">
      <c r="A3" s="15"/>
      <c r="N3" s="18"/>
      <c r="O3" s="18"/>
      <c r="P3" s="111"/>
      <c r="Q3" s="111"/>
      <c r="R3" s="111"/>
      <c r="S3" s="111"/>
      <c r="T3" s="111"/>
    </row>
    <row r="4" spans="1:28" ht="18.75" customHeight="1" x14ac:dyDescent="0.3">
      <c r="A4" s="15"/>
      <c r="N4" s="18"/>
      <c r="O4" s="18"/>
      <c r="P4" s="111"/>
      <c r="Q4" s="111"/>
      <c r="R4" s="111"/>
      <c r="S4" s="111"/>
      <c r="T4" s="111"/>
    </row>
    <row r="5" spans="1:28" ht="28.5" customHeight="1" x14ac:dyDescent="0.3">
      <c r="A5" s="15"/>
      <c r="N5" s="18"/>
      <c r="O5" s="18"/>
      <c r="P5" s="111"/>
      <c r="Q5" s="111"/>
      <c r="R5" s="111"/>
      <c r="S5" s="111"/>
      <c r="T5" s="111"/>
    </row>
    <row r="6" spans="1:28" ht="48.75" customHeight="1" x14ac:dyDescent="0.3">
      <c r="A6" s="15"/>
      <c r="N6" s="18"/>
      <c r="O6" s="18"/>
      <c r="P6" s="111"/>
      <c r="Q6" s="111"/>
      <c r="R6" s="111"/>
      <c r="S6" s="111"/>
      <c r="T6" s="111"/>
    </row>
    <row r="7" spans="1:28" ht="18.75" customHeight="1" x14ac:dyDescent="0.3">
      <c r="A7" s="15"/>
      <c r="N7" s="18"/>
      <c r="O7" s="18"/>
      <c r="P7" s="111"/>
      <c r="Q7" s="111"/>
      <c r="R7" s="111"/>
      <c r="S7" s="111"/>
      <c r="T7" s="111"/>
    </row>
    <row r="8" spans="1:28" ht="18.75" customHeight="1" x14ac:dyDescent="0.3">
      <c r="A8" s="15"/>
      <c r="N8" s="18"/>
      <c r="O8" s="18"/>
      <c r="P8" s="111"/>
      <c r="Q8" s="111"/>
      <c r="R8" s="111"/>
      <c r="S8" s="111"/>
      <c r="T8" s="111"/>
    </row>
    <row r="9" spans="1:28" ht="18.75" customHeight="1" x14ac:dyDescent="0.3">
      <c r="A9" s="15"/>
      <c r="N9" s="18"/>
      <c r="O9" s="18"/>
      <c r="P9" s="111"/>
      <c r="Q9" s="111"/>
      <c r="R9" s="111"/>
      <c r="S9" s="111"/>
      <c r="T9" s="111"/>
    </row>
    <row r="10" spans="1:28" ht="18.75" customHeight="1" x14ac:dyDescent="0.3">
      <c r="A10" s="15"/>
      <c r="N10" s="18"/>
      <c r="O10" s="18"/>
      <c r="P10" s="111"/>
      <c r="Q10" s="111"/>
      <c r="R10" s="111"/>
      <c r="S10" s="111"/>
      <c r="T10" s="111"/>
    </row>
    <row r="11" spans="1:28" ht="30.75" x14ac:dyDescent="0.3">
      <c r="A11" s="111" t="s">
        <v>9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</row>
    <row r="12" spans="1:28" ht="30.75" x14ac:dyDescent="0.3">
      <c r="A12" s="111" t="s">
        <v>27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</row>
    <row r="13" spans="1:28" ht="30.75" x14ac:dyDescent="0.3">
      <c r="A13" s="111" t="s">
        <v>95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</row>
    <row r="14" spans="1:28" ht="26.25" x14ac:dyDescent="0.3">
      <c r="A14" s="112"/>
      <c r="B14" s="113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8" ht="26.25" x14ac:dyDescent="0.3">
      <c r="A15" s="115"/>
      <c r="B15" s="116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</row>
    <row r="16" spans="1:28" s="2" customFormat="1" ht="54" customHeight="1" x14ac:dyDescent="0.25">
      <c r="A16" s="94" t="s">
        <v>102</v>
      </c>
      <c r="B16" s="95" t="s">
        <v>3</v>
      </c>
      <c r="C16" s="95" t="s">
        <v>18</v>
      </c>
      <c r="D16" s="95" t="s">
        <v>7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5" t="s">
        <v>24</v>
      </c>
      <c r="S16" s="95"/>
      <c r="T16" s="95"/>
      <c r="V16" s="98"/>
      <c r="W16" s="98"/>
      <c r="X16" s="98"/>
      <c r="Y16" s="98"/>
      <c r="Z16" s="98"/>
      <c r="AA16" s="63"/>
      <c r="AB16" s="28"/>
    </row>
    <row r="17" spans="1:31" s="2" customFormat="1" ht="120.75" customHeight="1" x14ac:dyDescent="0.25">
      <c r="A17" s="94"/>
      <c r="B17" s="95"/>
      <c r="C17" s="96"/>
      <c r="D17" s="95" t="s">
        <v>10</v>
      </c>
      <c r="E17" s="95" t="s">
        <v>16</v>
      </c>
      <c r="F17" s="95" t="s">
        <v>17</v>
      </c>
      <c r="G17" s="95" t="s">
        <v>6</v>
      </c>
      <c r="H17" s="95"/>
      <c r="I17" s="95"/>
      <c r="J17" s="95"/>
      <c r="K17" s="95"/>
      <c r="L17" s="95" t="s">
        <v>20</v>
      </c>
      <c r="M17" s="95" t="s">
        <v>0</v>
      </c>
      <c r="N17" s="95" t="s">
        <v>4</v>
      </c>
      <c r="O17" s="95" t="s">
        <v>2</v>
      </c>
      <c r="P17" s="95" t="s">
        <v>28</v>
      </c>
      <c r="Q17" s="95" t="s">
        <v>1</v>
      </c>
      <c r="R17" s="95" t="s">
        <v>26</v>
      </c>
      <c r="S17" s="95" t="s">
        <v>5</v>
      </c>
      <c r="T17" s="95" t="s">
        <v>19</v>
      </c>
      <c r="V17" s="32"/>
      <c r="W17" s="32"/>
      <c r="X17" s="32"/>
      <c r="Y17" s="32"/>
      <c r="Z17" s="32"/>
      <c r="AA17" s="33"/>
      <c r="AB17" s="32"/>
    </row>
    <row r="18" spans="1:31" s="61" customFormat="1" ht="44.25" customHeight="1" x14ac:dyDescent="0.25">
      <c r="A18" s="94"/>
      <c r="B18" s="95"/>
      <c r="C18" s="96"/>
      <c r="D18" s="96"/>
      <c r="E18" s="95"/>
      <c r="F18" s="95"/>
      <c r="G18" s="88" t="s">
        <v>12</v>
      </c>
      <c r="H18" s="88" t="s">
        <v>11</v>
      </c>
      <c r="I18" s="88" t="s">
        <v>13</v>
      </c>
      <c r="J18" s="88" t="s">
        <v>14</v>
      </c>
      <c r="K18" s="88" t="s">
        <v>15</v>
      </c>
      <c r="L18" s="95"/>
      <c r="M18" s="95"/>
      <c r="N18" s="95"/>
      <c r="O18" s="95"/>
      <c r="P18" s="95"/>
      <c r="Q18" s="95"/>
      <c r="R18" s="95"/>
      <c r="S18" s="95"/>
      <c r="T18" s="95"/>
      <c r="U18" s="26"/>
      <c r="V18" s="34"/>
      <c r="W18" s="35"/>
      <c r="X18" s="36"/>
      <c r="Y18" s="36"/>
      <c r="Z18" s="37"/>
      <c r="AA18" s="38"/>
      <c r="AB18" s="39"/>
      <c r="AC18" s="97"/>
    </row>
    <row r="19" spans="1:31" s="3" customFormat="1" ht="33.75" customHeight="1" x14ac:dyDescent="0.25">
      <c r="A19" s="90">
        <v>1</v>
      </c>
      <c r="B19" s="90">
        <v>2</v>
      </c>
      <c r="C19" s="90">
        <v>3</v>
      </c>
      <c r="D19" s="90">
        <v>4</v>
      </c>
      <c r="E19" s="90">
        <v>5</v>
      </c>
      <c r="F19" s="90">
        <v>6</v>
      </c>
      <c r="G19" s="90">
        <v>7</v>
      </c>
      <c r="H19" s="90">
        <v>8</v>
      </c>
      <c r="I19" s="90">
        <v>9</v>
      </c>
      <c r="J19" s="90">
        <v>10</v>
      </c>
      <c r="K19" s="90">
        <v>11</v>
      </c>
      <c r="L19" s="90">
        <v>12</v>
      </c>
      <c r="M19" s="90">
        <v>13</v>
      </c>
      <c r="N19" s="90">
        <v>14</v>
      </c>
      <c r="O19" s="90">
        <v>15</v>
      </c>
      <c r="P19" s="90">
        <v>16</v>
      </c>
      <c r="Q19" s="90">
        <v>17</v>
      </c>
      <c r="R19" s="90">
        <v>18</v>
      </c>
      <c r="S19" s="90">
        <v>19</v>
      </c>
      <c r="T19" s="90">
        <v>20</v>
      </c>
      <c r="V19" s="34"/>
      <c r="W19" s="35"/>
      <c r="X19" s="36"/>
      <c r="Y19" s="36"/>
      <c r="Z19" s="37"/>
      <c r="AA19" s="38"/>
      <c r="AB19" s="39"/>
      <c r="AC19" s="97"/>
    </row>
    <row r="20" spans="1:31" ht="39.75" customHeight="1" x14ac:dyDescent="0.3">
      <c r="A20" s="95" t="s">
        <v>96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V20" s="34"/>
      <c r="W20" s="35"/>
      <c r="X20" s="36"/>
      <c r="Y20" s="36"/>
      <c r="Z20" s="37"/>
      <c r="AA20" s="38"/>
      <c r="AB20" s="39"/>
    </row>
    <row r="21" spans="1:31" ht="27" hidden="1" customHeight="1" x14ac:dyDescent="0.3">
      <c r="A21" s="90">
        <v>1</v>
      </c>
      <c r="B21" s="47" t="s">
        <v>33</v>
      </c>
      <c r="C21" s="48">
        <v>1767.7</v>
      </c>
      <c r="D21" s="88">
        <v>0</v>
      </c>
      <c r="E21" s="88">
        <v>0</v>
      </c>
      <c r="F21" s="88">
        <v>0</v>
      </c>
      <c r="G21" s="70">
        <f>C21*AD21</f>
        <v>4082.7693726457987</v>
      </c>
      <c r="H21" s="88">
        <v>0</v>
      </c>
      <c r="I21" s="70">
        <f>C21*$AD$23</f>
        <v>756.94597961968407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70">
        <f>$AD$28*C21</f>
        <v>1228.3779907767814</v>
      </c>
      <c r="P21" s="88">
        <v>0</v>
      </c>
      <c r="Q21" s="50">
        <f>SUM(G21:O21)</f>
        <v>6068.0933430422638</v>
      </c>
      <c r="R21" s="88">
        <f>Q21*12.6%</f>
        <v>764.57976122332525</v>
      </c>
      <c r="S21" s="88">
        <f>Q21*10%</f>
        <v>606.80933430422635</v>
      </c>
      <c r="T21" s="88">
        <f>Q21-R21-S21</f>
        <v>4696.7042475147118</v>
      </c>
      <c r="U21" s="24"/>
      <c r="V21" s="34"/>
      <c r="W21" s="35"/>
      <c r="X21" s="36"/>
      <c r="Y21" s="36"/>
      <c r="Z21" s="37"/>
      <c r="AA21" s="38"/>
      <c r="AB21" s="39"/>
      <c r="AD21" s="4">
        <v>2.3096506039745424</v>
      </c>
      <c r="AE21" s="4" t="s">
        <v>65</v>
      </c>
    </row>
    <row r="22" spans="1:31" ht="27" hidden="1" customHeight="1" x14ac:dyDescent="0.3">
      <c r="A22" s="90">
        <v>2</v>
      </c>
      <c r="B22" s="47" t="s">
        <v>37</v>
      </c>
      <c r="C22" s="48">
        <v>3887.85</v>
      </c>
      <c r="D22" s="88">
        <v>0</v>
      </c>
      <c r="E22" s="88">
        <v>0</v>
      </c>
      <c r="F22" s="88">
        <v>0</v>
      </c>
      <c r="G22" s="70">
        <f>C22*$AD$21</f>
        <v>8979.575100662425</v>
      </c>
      <c r="H22" s="88">
        <v>0</v>
      </c>
      <c r="I22" s="70">
        <f t="shared" ref="I22:I24" si="0">C22*$AD$23</f>
        <v>1664.8144067796507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70">
        <f t="shared" ref="O22:O24" si="1">$AD$28*C22</f>
        <v>2701.6741366982574</v>
      </c>
      <c r="P22" s="88">
        <v>0</v>
      </c>
      <c r="Q22" s="50">
        <f t="shared" ref="Q22:Q30" si="2">SUM(G22:O22)</f>
        <v>13346.063644140333</v>
      </c>
      <c r="R22" s="88">
        <f t="shared" ref="R22:R34" si="3">Q22*12.6%</f>
        <v>1681.6040191616819</v>
      </c>
      <c r="S22" s="88">
        <f t="shared" ref="S22:S36" si="4">Q22*10%</f>
        <v>1334.6063644140334</v>
      </c>
      <c r="T22" s="88">
        <f t="shared" ref="T22:T34" si="5">Q22-R22-S22</f>
        <v>10329.853260564618</v>
      </c>
      <c r="U22" s="24"/>
      <c r="V22" s="34"/>
      <c r="W22" s="35"/>
      <c r="X22" s="36"/>
      <c r="Y22" s="36"/>
      <c r="Z22" s="37"/>
      <c r="AA22" s="38"/>
      <c r="AB22" s="39"/>
      <c r="AD22" s="4">
        <v>5.3937394247038917</v>
      </c>
      <c r="AE22" s="4" t="s">
        <v>66</v>
      </c>
    </row>
    <row r="23" spans="1:31" ht="27" hidden="1" customHeight="1" x14ac:dyDescent="0.3">
      <c r="A23" s="90">
        <v>3</v>
      </c>
      <c r="B23" s="47" t="s">
        <v>38</v>
      </c>
      <c r="C23" s="48">
        <v>1034.58</v>
      </c>
      <c r="D23" s="88">
        <v>0</v>
      </c>
      <c r="E23" s="88">
        <v>0</v>
      </c>
      <c r="F23" s="88">
        <v>0</v>
      </c>
      <c r="G23" s="70">
        <f t="shared" ref="G23:G24" si="6">C23*$AD$21</f>
        <v>2389.5183218599818</v>
      </c>
      <c r="H23" s="88">
        <v>0</v>
      </c>
      <c r="I23" s="70">
        <f t="shared" si="0"/>
        <v>443.01701170726517</v>
      </c>
      <c r="J23" s="88">
        <v>0</v>
      </c>
      <c r="K23" s="88">
        <v>0</v>
      </c>
      <c r="L23" s="88">
        <v>0</v>
      </c>
      <c r="M23" s="88">
        <v>0</v>
      </c>
      <c r="N23" s="88">
        <v>0</v>
      </c>
      <c r="O23" s="70">
        <f t="shared" si="1"/>
        <v>718.93155043154525</v>
      </c>
      <c r="P23" s="88">
        <v>0</v>
      </c>
      <c r="Q23" s="50">
        <f t="shared" si="2"/>
        <v>3551.4668839987926</v>
      </c>
      <c r="R23" s="88">
        <f t="shared" si="3"/>
        <v>447.48482738384786</v>
      </c>
      <c r="S23" s="88">
        <f t="shared" si="4"/>
        <v>355.14668839987928</v>
      </c>
      <c r="T23" s="88">
        <f t="shared" si="5"/>
        <v>2748.8353682150655</v>
      </c>
      <c r="U23" s="24"/>
      <c r="V23" s="34"/>
      <c r="W23" s="35"/>
      <c r="X23" s="36"/>
      <c r="Y23" s="36"/>
      <c r="Z23" s="37"/>
      <c r="AA23" s="38"/>
      <c r="AB23" s="39"/>
      <c r="AD23" s="17">
        <f>AD21/AD22</f>
        <v>0.42820952628821862</v>
      </c>
      <c r="AE23" s="4" t="s">
        <v>67</v>
      </c>
    </row>
    <row r="24" spans="1:31" ht="27" hidden="1" customHeight="1" x14ac:dyDescent="0.3">
      <c r="A24" s="90">
        <v>4</v>
      </c>
      <c r="B24" s="47" t="s">
        <v>41</v>
      </c>
      <c r="C24" s="48">
        <v>1945.1</v>
      </c>
      <c r="D24" s="88">
        <v>0</v>
      </c>
      <c r="E24" s="88">
        <v>0</v>
      </c>
      <c r="F24" s="88">
        <v>0</v>
      </c>
      <c r="G24" s="70">
        <f t="shared" si="6"/>
        <v>4492.5013897908821</v>
      </c>
      <c r="H24" s="88">
        <v>0</v>
      </c>
      <c r="I24" s="70">
        <f t="shared" si="0"/>
        <v>832.91034958321404</v>
      </c>
      <c r="J24" s="88">
        <v>0</v>
      </c>
      <c r="K24" s="88">
        <v>0</v>
      </c>
      <c r="L24" s="88">
        <v>0</v>
      </c>
      <c r="M24" s="88">
        <v>0</v>
      </c>
      <c r="N24" s="88">
        <v>0</v>
      </c>
      <c r="O24" s="70">
        <f t="shared" si="1"/>
        <v>1351.6535780165852</v>
      </c>
      <c r="P24" s="88">
        <v>0</v>
      </c>
      <c r="Q24" s="50">
        <f t="shared" si="2"/>
        <v>6677.0653173906812</v>
      </c>
      <c r="R24" s="88">
        <f t="shared" si="3"/>
        <v>841.31022999122581</v>
      </c>
      <c r="S24" s="88">
        <f t="shared" si="4"/>
        <v>667.70653173906817</v>
      </c>
      <c r="T24" s="88">
        <f t="shared" si="5"/>
        <v>5168.0485556603871</v>
      </c>
      <c r="U24" s="24"/>
      <c r="V24" s="34"/>
      <c r="W24" s="35"/>
      <c r="X24" s="36"/>
      <c r="Y24" s="36"/>
      <c r="Z24" s="37"/>
      <c r="AA24" s="38"/>
      <c r="AB24" s="39"/>
      <c r="AD24" s="4">
        <v>1.0321200754134554</v>
      </c>
      <c r="AE24" s="4" t="s">
        <v>68</v>
      </c>
    </row>
    <row r="25" spans="1:31" ht="27" hidden="1" customHeight="1" x14ac:dyDescent="0.3">
      <c r="A25" s="90">
        <v>5</v>
      </c>
      <c r="B25" s="47" t="s">
        <v>25</v>
      </c>
      <c r="C25" s="48">
        <v>698.1</v>
      </c>
      <c r="D25" s="88">
        <v>0</v>
      </c>
      <c r="E25" s="88">
        <v>0</v>
      </c>
      <c r="F25" s="88">
        <v>0</v>
      </c>
      <c r="G25" s="88">
        <v>0</v>
      </c>
      <c r="H25" s="70">
        <f>C25*AD22</f>
        <v>3765.369492385787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50">
        <f t="shared" si="2"/>
        <v>3765.369492385787</v>
      </c>
      <c r="R25" s="88">
        <f t="shared" si="3"/>
        <v>474.43655604060916</v>
      </c>
      <c r="S25" s="88">
        <f t="shared" si="4"/>
        <v>376.5369492385787</v>
      </c>
      <c r="T25" s="88">
        <f t="shared" si="5"/>
        <v>2914.395987106599</v>
      </c>
      <c r="U25" s="24"/>
      <c r="V25" s="34"/>
      <c r="W25" s="35"/>
      <c r="X25" s="36"/>
      <c r="Y25" s="36"/>
      <c r="Z25" s="37"/>
      <c r="AA25" s="38"/>
      <c r="AB25" s="39"/>
      <c r="AD25" s="17">
        <v>0.8739368851137036</v>
      </c>
      <c r="AE25" s="4" t="s">
        <v>69</v>
      </c>
    </row>
    <row r="26" spans="1:31" ht="27" hidden="1" customHeight="1" x14ac:dyDescent="0.3">
      <c r="A26" s="90">
        <v>6</v>
      </c>
      <c r="B26" s="47" t="s">
        <v>44</v>
      </c>
      <c r="C26" s="48">
        <v>2859.8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70">
        <f>AD28*C26</f>
        <v>1987.2802953122361</v>
      </c>
      <c r="P26" s="88">
        <v>0</v>
      </c>
      <c r="Q26" s="50">
        <f t="shared" si="2"/>
        <v>1987.2802953122361</v>
      </c>
      <c r="R26" s="88">
        <f t="shared" si="3"/>
        <v>250.39731720934176</v>
      </c>
      <c r="S26" s="88">
        <f t="shared" si="4"/>
        <v>198.72802953122363</v>
      </c>
      <c r="T26" s="88">
        <f t="shared" si="5"/>
        <v>1538.1549485716707</v>
      </c>
      <c r="U26" s="24"/>
      <c r="V26" s="34"/>
      <c r="W26" s="35"/>
      <c r="X26" s="36"/>
      <c r="Y26" s="36"/>
      <c r="Z26" s="37"/>
      <c r="AA26" s="38"/>
      <c r="AB26" s="39"/>
      <c r="AD26" s="4">
        <v>7.5880772946859905</v>
      </c>
      <c r="AE26" s="4" t="s">
        <v>70</v>
      </c>
    </row>
    <row r="27" spans="1:31" ht="27" hidden="1" customHeight="1" x14ac:dyDescent="0.3">
      <c r="A27" s="90">
        <v>7</v>
      </c>
      <c r="B27" s="47" t="s">
        <v>45</v>
      </c>
      <c r="C27" s="48">
        <v>3575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50">
        <f t="shared" si="2"/>
        <v>0</v>
      </c>
      <c r="R27" s="88">
        <f t="shared" si="3"/>
        <v>0</v>
      </c>
      <c r="S27" s="88">
        <f t="shared" si="4"/>
        <v>0</v>
      </c>
      <c r="T27" s="88">
        <f t="shared" si="5"/>
        <v>0</v>
      </c>
      <c r="U27" s="24"/>
      <c r="V27" s="34"/>
      <c r="W27" s="35"/>
      <c r="X27" s="36"/>
      <c r="Y27" s="36"/>
      <c r="Z27" s="37"/>
      <c r="AA27" s="38"/>
      <c r="AB27" s="39"/>
      <c r="AD27" s="4">
        <v>12.579836473515821</v>
      </c>
      <c r="AE27" s="4" t="s">
        <v>71</v>
      </c>
    </row>
    <row r="28" spans="1:31" ht="27" hidden="1" customHeight="1" x14ac:dyDescent="0.3">
      <c r="A28" s="90">
        <v>8</v>
      </c>
      <c r="B28" s="47" t="s">
        <v>46</v>
      </c>
      <c r="C28" s="48">
        <v>1081.3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70">
        <f>AD28*C28</f>
        <v>751.39736461330187</v>
      </c>
      <c r="P28" s="88">
        <v>0</v>
      </c>
      <c r="Q28" s="50">
        <f t="shared" si="2"/>
        <v>751.39736461330187</v>
      </c>
      <c r="R28" s="88">
        <f t="shared" si="3"/>
        <v>94.676067941276031</v>
      </c>
      <c r="S28" s="88">
        <f t="shared" si="4"/>
        <v>75.139736461330187</v>
      </c>
      <c r="T28" s="88">
        <f t="shared" si="5"/>
        <v>581.58156021069567</v>
      </c>
      <c r="U28" s="24"/>
      <c r="V28" s="34"/>
      <c r="W28" s="35"/>
      <c r="X28" s="36"/>
      <c r="Y28" s="36"/>
      <c r="Z28" s="37"/>
      <c r="AA28" s="38"/>
      <c r="AB28" s="39"/>
      <c r="AD28" s="4">
        <v>0.69490184464376392</v>
      </c>
      <c r="AE28" s="4" t="s">
        <v>72</v>
      </c>
    </row>
    <row r="29" spans="1:31" ht="27" hidden="1" customHeight="1" x14ac:dyDescent="0.3">
      <c r="A29" s="90">
        <v>9</v>
      </c>
      <c r="B29" s="47" t="s">
        <v>49</v>
      </c>
      <c r="C29" s="48">
        <v>1028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70">
        <f>$AD$28*C29</f>
        <v>714.35909629378932</v>
      </c>
      <c r="P29" s="88">
        <v>0</v>
      </c>
      <c r="Q29" s="50">
        <f t="shared" si="2"/>
        <v>714.35909629378932</v>
      </c>
      <c r="R29" s="88">
        <f t="shared" si="3"/>
        <v>90.009246133017456</v>
      </c>
      <c r="S29" s="88">
        <f t="shared" si="4"/>
        <v>71.435909629378941</v>
      </c>
      <c r="T29" s="88">
        <f t="shared" si="5"/>
        <v>552.913940531393</v>
      </c>
      <c r="U29" s="24"/>
      <c r="V29" s="34"/>
      <c r="W29" s="35"/>
      <c r="X29" s="36"/>
      <c r="Y29" s="36"/>
      <c r="Z29" s="37"/>
      <c r="AA29" s="38"/>
      <c r="AB29" s="40"/>
      <c r="AD29" s="4">
        <v>2.3246761354768224</v>
      </c>
      <c r="AE29" s="4" t="s">
        <v>73</v>
      </c>
    </row>
    <row r="30" spans="1:31" ht="27" hidden="1" customHeight="1" x14ac:dyDescent="0.3">
      <c r="A30" s="90">
        <v>12</v>
      </c>
      <c r="B30" s="47" t="s">
        <v>23</v>
      </c>
      <c r="C30" s="48">
        <v>1076.7</v>
      </c>
      <c r="D30" s="88">
        <v>0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50">
        <f t="shared" si="2"/>
        <v>0</v>
      </c>
      <c r="R30" s="88">
        <f t="shared" si="3"/>
        <v>0</v>
      </c>
      <c r="S30" s="88">
        <f t="shared" si="4"/>
        <v>0</v>
      </c>
      <c r="T30" s="88">
        <f t="shared" si="5"/>
        <v>0</v>
      </c>
      <c r="U30" s="24"/>
      <c r="V30" s="41"/>
      <c r="W30" s="42"/>
      <c r="X30" s="36"/>
      <c r="Y30" s="36"/>
      <c r="Z30" s="37"/>
      <c r="AA30" s="38"/>
      <c r="AB30" s="40"/>
    </row>
    <row r="31" spans="1:31" ht="27" customHeight="1" x14ac:dyDescent="0.3">
      <c r="A31" s="90">
        <v>1</v>
      </c>
      <c r="B31" s="47" t="s">
        <v>81</v>
      </c>
      <c r="C31" s="89">
        <v>3617.3</v>
      </c>
      <c r="D31" s="88">
        <v>0</v>
      </c>
      <c r="E31" s="88">
        <v>0</v>
      </c>
      <c r="F31" s="88">
        <v>0</v>
      </c>
      <c r="G31" s="87">
        <v>3400</v>
      </c>
      <c r="H31" s="87">
        <v>0</v>
      </c>
      <c r="I31" s="87">
        <v>2400</v>
      </c>
      <c r="J31" s="87">
        <v>2900</v>
      </c>
      <c r="K31" s="87">
        <v>5500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7">
        <f>SUM(D31:P31)</f>
        <v>14200</v>
      </c>
      <c r="R31" s="88">
        <f t="shared" si="3"/>
        <v>1789.2</v>
      </c>
      <c r="S31" s="88">
        <f t="shared" si="4"/>
        <v>1420</v>
      </c>
      <c r="T31" s="88">
        <f t="shared" si="5"/>
        <v>10990.8</v>
      </c>
      <c r="U31" s="29">
        <f>SUM(R31:T31)-Q31</f>
        <v>0</v>
      </c>
    </row>
    <row r="32" spans="1:31" ht="27" customHeight="1" x14ac:dyDescent="0.3">
      <c r="A32" s="90">
        <v>2</v>
      </c>
      <c r="B32" s="47" t="s">
        <v>82</v>
      </c>
      <c r="C32" s="89">
        <v>705.2</v>
      </c>
      <c r="D32" s="88">
        <v>0</v>
      </c>
      <c r="E32" s="88">
        <v>0</v>
      </c>
      <c r="F32" s="88">
        <v>0</v>
      </c>
      <c r="G32" s="58">
        <v>0</v>
      </c>
      <c r="H32" s="58">
        <v>2500</v>
      </c>
      <c r="I32" s="58">
        <v>500</v>
      </c>
      <c r="J32" s="58">
        <v>600</v>
      </c>
      <c r="K32" s="58">
        <v>1100</v>
      </c>
      <c r="L32" s="58">
        <v>0</v>
      </c>
      <c r="M32" s="58">
        <v>4500</v>
      </c>
      <c r="N32" s="58">
        <v>11200</v>
      </c>
      <c r="O32" s="58">
        <v>1100</v>
      </c>
      <c r="P32" s="58">
        <v>0</v>
      </c>
      <c r="Q32" s="57">
        <f t="shared" ref="Q32:Q36" si="7">SUM(D32:P32)</f>
        <v>21500</v>
      </c>
      <c r="R32" s="88">
        <f t="shared" si="3"/>
        <v>2709</v>
      </c>
      <c r="S32" s="88">
        <f t="shared" si="4"/>
        <v>2150</v>
      </c>
      <c r="T32" s="88">
        <f t="shared" si="5"/>
        <v>16641</v>
      </c>
      <c r="U32" s="29">
        <f t="shared" ref="U32:U53" si="8">SUM(R32:T32)-Q32</f>
        <v>0</v>
      </c>
      <c r="AD32" s="29"/>
    </row>
    <row r="33" spans="1:41" ht="27" customHeight="1" x14ac:dyDescent="0.3">
      <c r="A33" s="90">
        <v>3</v>
      </c>
      <c r="B33" s="47" t="s">
        <v>91</v>
      </c>
      <c r="C33" s="88">
        <v>549.70000000000005</v>
      </c>
      <c r="D33" s="88">
        <v>0</v>
      </c>
      <c r="E33" s="88">
        <v>0</v>
      </c>
      <c r="F33" s="88">
        <v>0</v>
      </c>
      <c r="G33" s="58">
        <v>0</v>
      </c>
      <c r="H33" s="58">
        <v>0</v>
      </c>
      <c r="I33" s="58">
        <v>400</v>
      </c>
      <c r="J33" s="58">
        <v>500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7">
        <f t="shared" si="7"/>
        <v>900</v>
      </c>
      <c r="R33" s="88">
        <f t="shared" si="3"/>
        <v>113.4</v>
      </c>
      <c r="S33" s="88">
        <f t="shared" si="4"/>
        <v>90</v>
      </c>
      <c r="T33" s="88">
        <f t="shared" si="5"/>
        <v>696.6</v>
      </c>
      <c r="U33" s="29">
        <f t="shared" si="8"/>
        <v>0</v>
      </c>
      <c r="AD33" s="29"/>
    </row>
    <row r="34" spans="1:41" ht="27" customHeight="1" x14ac:dyDescent="0.3">
      <c r="A34" s="90">
        <v>4</v>
      </c>
      <c r="B34" s="47" t="s">
        <v>83</v>
      </c>
      <c r="C34" s="89">
        <v>650.29999999999995</v>
      </c>
      <c r="D34" s="88">
        <v>0</v>
      </c>
      <c r="E34" s="88">
        <v>0</v>
      </c>
      <c r="F34" s="8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4500</v>
      </c>
      <c r="N34" s="58">
        <v>0</v>
      </c>
      <c r="O34" s="58">
        <v>0</v>
      </c>
      <c r="P34" s="58">
        <v>0</v>
      </c>
      <c r="Q34" s="57">
        <f t="shared" si="7"/>
        <v>4500</v>
      </c>
      <c r="R34" s="88">
        <f t="shared" si="3"/>
        <v>567</v>
      </c>
      <c r="S34" s="88">
        <f t="shared" si="4"/>
        <v>450</v>
      </c>
      <c r="T34" s="88">
        <f t="shared" si="5"/>
        <v>3483</v>
      </c>
      <c r="U34" s="29">
        <f t="shared" si="8"/>
        <v>0</v>
      </c>
      <c r="AD34" s="29"/>
    </row>
    <row r="35" spans="1:41" ht="27" customHeight="1" x14ac:dyDescent="0.3">
      <c r="A35" s="90">
        <v>5</v>
      </c>
      <c r="B35" s="53" t="s">
        <v>55</v>
      </c>
      <c r="C35" s="48">
        <v>0</v>
      </c>
      <c r="D35" s="48">
        <v>0</v>
      </c>
      <c r="E35" s="88">
        <v>0</v>
      </c>
      <c r="F35" s="8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7">
        <f t="shared" si="7"/>
        <v>0</v>
      </c>
      <c r="R35" s="88">
        <v>0</v>
      </c>
      <c r="S35" s="88">
        <f t="shared" si="4"/>
        <v>0</v>
      </c>
      <c r="T35" s="88">
        <v>0</v>
      </c>
      <c r="U35" s="29">
        <f t="shared" si="8"/>
        <v>0</v>
      </c>
      <c r="AD35" s="29"/>
    </row>
    <row r="36" spans="1:41" ht="49.5" customHeight="1" x14ac:dyDescent="0.3">
      <c r="A36" s="90">
        <v>6</v>
      </c>
      <c r="B36" s="53" t="s">
        <v>56</v>
      </c>
      <c r="C36" s="88">
        <v>0</v>
      </c>
      <c r="D36" s="88">
        <v>0</v>
      </c>
      <c r="E36" s="88">
        <v>0</v>
      </c>
      <c r="F36" s="88">
        <v>0</v>
      </c>
      <c r="G36" s="88">
        <v>0</v>
      </c>
      <c r="H36" s="88">
        <v>0</v>
      </c>
      <c r="I36" s="88">
        <v>0</v>
      </c>
      <c r="J36" s="88">
        <v>0</v>
      </c>
      <c r="K36" s="88">
        <v>0</v>
      </c>
      <c r="L36" s="88">
        <v>0</v>
      </c>
      <c r="M36" s="88">
        <v>0</v>
      </c>
      <c r="N36" s="88">
        <v>0</v>
      </c>
      <c r="O36" s="88">
        <v>0</v>
      </c>
      <c r="P36" s="88">
        <v>0</v>
      </c>
      <c r="Q36" s="57">
        <f t="shared" si="7"/>
        <v>0</v>
      </c>
      <c r="R36" s="88">
        <v>0</v>
      </c>
      <c r="S36" s="88">
        <f t="shared" si="4"/>
        <v>0</v>
      </c>
      <c r="T36" s="88">
        <v>0</v>
      </c>
      <c r="U36" s="29">
        <f t="shared" si="8"/>
        <v>0</v>
      </c>
      <c r="W36" s="29"/>
      <c r="AD36" s="29"/>
    </row>
    <row r="37" spans="1:41" ht="64.5" customHeight="1" x14ac:dyDescent="0.3">
      <c r="A37" s="107"/>
      <c r="B37" s="106" t="s">
        <v>99</v>
      </c>
      <c r="C37" s="88">
        <f>SUM(C21:C30)</f>
        <v>18954.13</v>
      </c>
      <c r="D37" s="88">
        <v>0</v>
      </c>
      <c r="E37" s="88">
        <v>0</v>
      </c>
      <c r="F37" s="88">
        <v>0</v>
      </c>
      <c r="G37" s="88">
        <f t="shared" ref="G37:P37" si="9">SUM(G21:G36)</f>
        <v>23344.364184959086</v>
      </c>
      <c r="H37" s="88">
        <f t="shared" si="9"/>
        <v>6265.3694923857875</v>
      </c>
      <c r="I37" s="88">
        <f t="shared" si="9"/>
        <v>6997.6877476898135</v>
      </c>
      <c r="J37" s="88">
        <f t="shared" si="9"/>
        <v>4000</v>
      </c>
      <c r="K37" s="88">
        <f t="shared" si="9"/>
        <v>6600</v>
      </c>
      <c r="L37" s="88">
        <f t="shared" si="9"/>
        <v>0</v>
      </c>
      <c r="M37" s="88">
        <f t="shared" si="9"/>
        <v>9000</v>
      </c>
      <c r="N37" s="88">
        <f t="shared" si="9"/>
        <v>11200</v>
      </c>
      <c r="O37" s="88">
        <f t="shared" si="9"/>
        <v>10553.674012142497</v>
      </c>
      <c r="P37" s="88">
        <f t="shared" si="9"/>
        <v>0</v>
      </c>
      <c r="Q37" s="88">
        <f>SUM(Q31:Q36)</f>
        <v>41100</v>
      </c>
      <c r="R37" s="88">
        <f>SUM(R31:R36)</f>
        <v>5178.5999999999995</v>
      </c>
      <c r="S37" s="88">
        <f>SUM(S31:S36)</f>
        <v>4110</v>
      </c>
      <c r="T37" s="88">
        <f>SUM(T31:T36)</f>
        <v>31811.399999999998</v>
      </c>
      <c r="U37" s="29">
        <f t="shared" si="8"/>
        <v>0</v>
      </c>
    </row>
    <row r="38" spans="1:41" ht="39" customHeight="1" x14ac:dyDescent="0.3">
      <c r="A38" s="95" t="s">
        <v>97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29">
        <f t="shared" si="8"/>
        <v>0</v>
      </c>
    </row>
    <row r="39" spans="1:41" s="84" customFormat="1" ht="27" customHeight="1" x14ac:dyDescent="0.3">
      <c r="A39" s="90">
        <v>1</v>
      </c>
      <c r="B39" s="47" t="s">
        <v>84</v>
      </c>
      <c r="C39" s="89">
        <v>637.4</v>
      </c>
      <c r="D39" s="88">
        <v>0</v>
      </c>
      <c r="E39" s="88">
        <v>0</v>
      </c>
      <c r="F39" s="88">
        <v>0</v>
      </c>
      <c r="G39" s="88">
        <v>0</v>
      </c>
      <c r="H39" s="58">
        <v>0</v>
      </c>
      <c r="I39" s="58">
        <v>0</v>
      </c>
      <c r="J39" s="58">
        <v>0</v>
      </c>
      <c r="K39" s="58">
        <v>1000</v>
      </c>
      <c r="L39" s="58">
        <v>0</v>
      </c>
      <c r="M39" s="58">
        <v>4500</v>
      </c>
      <c r="N39" s="58">
        <v>8000</v>
      </c>
      <c r="O39" s="58">
        <v>0</v>
      </c>
      <c r="P39" s="58">
        <v>0</v>
      </c>
      <c r="Q39" s="57">
        <f t="shared" ref="Q39:Q43" si="10">SUM(D39:P39)</f>
        <v>13500</v>
      </c>
      <c r="R39" s="88">
        <f t="shared" ref="R39:R41" si="11">Q39*12.6%</f>
        <v>1701</v>
      </c>
      <c r="S39" s="88">
        <f t="shared" ref="S39:S43" si="12">Q39*10%</f>
        <v>1350</v>
      </c>
      <c r="T39" s="88">
        <f t="shared" ref="T39:T41" si="13">Q39-R39-S39</f>
        <v>10449</v>
      </c>
      <c r="U39" s="29">
        <f t="shared" si="8"/>
        <v>0</v>
      </c>
    </row>
    <row r="40" spans="1:41" s="17" customFormat="1" ht="27" customHeight="1" x14ac:dyDescent="0.3">
      <c r="A40" s="90">
        <v>2</v>
      </c>
      <c r="B40" s="47" t="s">
        <v>85</v>
      </c>
      <c r="C40" s="89">
        <v>641.6</v>
      </c>
      <c r="D40" s="88">
        <v>0</v>
      </c>
      <c r="E40" s="88">
        <v>0</v>
      </c>
      <c r="F40" s="88">
        <v>0</v>
      </c>
      <c r="G40" s="88">
        <v>0</v>
      </c>
      <c r="H40" s="58">
        <v>0</v>
      </c>
      <c r="I40" s="58">
        <v>0</v>
      </c>
      <c r="J40" s="58">
        <v>0</v>
      </c>
      <c r="K40" s="58">
        <v>1000</v>
      </c>
      <c r="L40" s="58">
        <v>0</v>
      </c>
      <c r="M40" s="58">
        <v>0</v>
      </c>
      <c r="N40" s="58">
        <v>8000</v>
      </c>
      <c r="O40" s="58">
        <v>0</v>
      </c>
      <c r="P40" s="58">
        <v>0</v>
      </c>
      <c r="Q40" s="57">
        <f t="shared" si="10"/>
        <v>9000</v>
      </c>
      <c r="R40" s="88">
        <f t="shared" si="11"/>
        <v>1134</v>
      </c>
      <c r="S40" s="88">
        <f t="shared" si="12"/>
        <v>900</v>
      </c>
      <c r="T40" s="88">
        <f t="shared" si="13"/>
        <v>6966</v>
      </c>
      <c r="U40" s="29">
        <f t="shared" si="8"/>
        <v>0</v>
      </c>
      <c r="AD40" s="30"/>
    </row>
    <row r="41" spans="1:41" s="17" customFormat="1" ht="27" customHeight="1" x14ac:dyDescent="0.3">
      <c r="A41" s="90">
        <v>3</v>
      </c>
      <c r="B41" s="47" t="s">
        <v>87</v>
      </c>
      <c r="C41" s="89">
        <v>644.4</v>
      </c>
      <c r="D41" s="88"/>
      <c r="E41" s="88">
        <v>0</v>
      </c>
      <c r="F41" s="88">
        <v>0</v>
      </c>
      <c r="G41" s="88">
        <v>0</v>
      </c>
      <c r="H41" s="58">
        <v>2300</v>
      </c>
      <c r="I41" s="58">
        <v>450</v>
      </c>
      <c r="J41" s="58">
        <v>550</v>
      </c>
      <c r="K41" s="58">
        <v>1000</v>
      </c>
      <c r="L41" s="58">
        <v>0</v>
      </c>
      <c r="M41" s="58">
        <v>4500</v>
      </c>
      <c r="N41" s="58">
        <v>8000</v>
      </c>
      <c r="O41" s="58">
        <v>1000</v>
      </c>
      <c r="P41" s="58"/>
      <c r="Q41" s="57">
        <f t="shared" si="10"/>
        <v>17800</v>
      </c>
      <c r="R41" s="88">
        <f t="shared" si="11"/>
        <v>2242.8000000000002</v>
      </c>
      <c r="S41" s="88">
        <f t="shared" si="12"/>
        <v>1780</v>
      </c>
      <c r="T41" s="88">
        <f t="shared" si="13"/>
        <v>13777.2</v>
      </c>
      <c r="U41" s="29">
        <f t="shared" si="8"/>
        <v>0</v>
      </c>
      <c r="AD41" s="31"/>
    </row>
    <row r="42" spans="1:41" s="17" customFormat="1" ht="27" customHeight="1" x14ac:dyDescent="0.3">
      <c r="A42" s="90">
        <v>4</v>
      </c>
      <c r="B42" s="53" t="s">
        <v>57</v>
      </c>
      <c r="C42" s="88">
        <v>0</v>
      </c>
      <c r="D42" s="88">
        <v>0</v>
      </c>
      <c r="E42" s="88">
        <v>0</v>
      </c>
      <c r="F42" s="88">
        <v>0</v>
      </c>
      <c r="G42" s="8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7">
        <f t="shared" si="10"/>
        <v>0</v>
      </c>
      <c r="R42" s="88">
        <v>0</v>
      </c>
      <c r="S42" s="88">
        <f t="shared" si="12"/>
        <v>0</v>
      </c>
      <c r="T42" s="88">
        <v>0</v>
      </c>
      <c r="U42" s="29">
        <f t="shared" si="8"/>
        <v>0</v>
      </c>
      <c r="AD42" s="30"/>
    </row>
    <row r="43" spans="1:41" s="17" customFormat="1" ht="27" customHeight="1" x14ac:dyDescent="0.3">
      <c r="A43" s="90">
        <v>5</v>
      </c>
      <c r="B43" s="53" t="s">
        <v>58</v>
      </c>
      <c r="C43" s="88">
        <v>0</v>
      </c>
      <c r="D43" s="88">
        <v>0</v>
      </c>
      <c r="E43" s="88">
        <v>0</v>
      </c>
      <c r="F43" s="88">
        <v>0</v>
      </c>
      <c r="G43" s="8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7">
        <f t="shared" si="10"/>
        <v>0</v>
      </c>
      <c r="R43" s="88">
        <v>0</v>
      </c>
      <c r="S43" s="88">
        <f t="shared" si="12"/>
        <v>0</v>
      </c>
      <c r="T43" s="88">
        <v>0</v>
      </c>
      <c r="U43" s="29">
        <f t="shared" si="8"/>
        <v>0</v>
      </c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</row>
    <row r="44" spans="1:41" s="17" customFormat="1" ht="62.25" customHeight="1" x14ac:dyDescent="0.3">
      <c r="A44" s="107"/>
      <c r="B44" s="106" t="s">
        <v>99</v>
      </c>
      <c r="C44" s="88">
        <f>SUM(C39:C41)</f>
        <v>1923.4</v>
      </c>
      <c r="D44" s="88">
        <v>0</v>
      </c>
      <c r="E44" s="88">
        <v>0</v>
      </c>
      <c r="F44" s="88">
        <v>0</v>
      </c>
      <c r="G44" s="88">
        <f t="shared" ref="G44:T44" si="14">SUM(G39:G41)</f>
        <v>0</v>
      </c>
      <c r="H44" s="88">
        <f t="shared" si="14"/>
        <v>2300</v>
      </c>
      <c r="I44" s="88">
        <f t="shared" si="14"/>
        <v>450</v>
      </c>
      <c r="J44" s="88">
        <f t="shared" si="14"/>
        <v>550</v>
      </c>
      <c r="K44" s="88">
        <f t="shared" si="14"/>
        <v>3000</v>
      </c>
      <c r="L44" s="88">
        <f t="shared" si="14"/>
        <v>0</v>
      </c>
      <c r="M44" s="88">
        <f t="shared" si="14"/>
        <v>9000</v>
      </c>
      <c r="N44" s="88">
        <f t="shared" si="14"/>
        <v>24000</v>
      </c>
      <c r="O44" s="88">
        <f t="shared" si="14"/>
        <v>1000</v>
      </c>
      <c r="P44" s="88">
        <f t="shared" si="14"/>
        <v>0</v>
      </c>
      <c r="Q44" s="88">
        <f t="shared" si="14"/>
        <v>40300</v>
      </c>
      <c r="R44" s="88">
        <f t="shared" si="14"/>
        <v>5077.8</v>
      </c>
      <c r="S44" s="88">
        <f t="shared" si="14"/>
        <v>4030</v>
      </c>
      <c r="T44" s="88">
        <f t="shared" si="14"/>
        <v>31192.2</v>
      </c>
      <c r="U44" s="29">
        <f t="shared" si="8"/>
        <v>0</v>
      </c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</row>
    <row r="45" spans="1:41" s="17" customFormat="1" ht="30" customHeight="1" x14ac:dyDescent="0.3">
      <c r="A45" s="95" t="s">
        <v>98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29">
        <f t="shared" si="8"/>
        <v>0</v>
      </c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</row>
    <row r="46" spans="1:41" s="17" customFormat="1" ht="31.5" customHeight="1" x14ac:dyDescent="0.3">
      <c r="A46" s="90">
        <v>1</v>
      </c>
      <c r="B46" s="47" t="s">
        <v>86</v>
      </c>
      <c r="C46" s="89">
        <v>726.1</v>
      </c>
      <c r="D46" s="88">
        <v>0</v>
      </c>
      <c r="E46" s="88">
        <v>0</v>
      </c>
      <c r="F46" s="88">
        <v>0</v>
      </c>
      <c r="G46" s="58">
        <v>0</v>
      </c>
      <c r="H46" s="58">
        <v>2600</v>
      </c>
      <c r="I46" s="58">
        <v>500</v>
      </c>
      <c r="J46" s="58">
        <v>600</v>
      </c>
      <c r="K46" s="58">
        <v>1100</v>
      </c>
      <c r="L46" s="58">
        <v>0</v>
      </c>
      <c r="M46" s="58">
        <v>4500</v>
      </c>
      <c r="N46" s="58">
        <v>8000</v>
      </c>
      <c r="O46" s="58">
        <v>1100</v>
      </c>
      <c r="P46" s="58">
        <v>0</v>
      </c>
      <c r="Q46" s="57">
        <f t="shared" ref="Q46:Q50" si="15">SUM(D46:P46)</f>
        <v>18400</v>
      </c>
      <c r="R46" s="88">
        <f t="shared" ref="R46:R49" si="16">Q46*12.6%</f>
        <v>2318.4</v>
      </c>
      <c r="S46" s="88">
        <f t="shared" ref="S46:S52" si="17">Q46*10%</f>
        <v>1840</v>
      </c>
      <c r="T46" s="88">
        <f t="shared" ref="T46:T49" si="18">Q46-R46-S46</f>
        <v>14241.6</v>
      </c>
      <c r="U46" s="29">
        <f t="shared" si="8"/>
        <v>0</v>
      </c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</row>
    <row r="47" spans="1:41" s="17" customFormat="1" ht="27" customHeight="1" x14ac:dyDescent="0.3">
      <c r="A47" s="90">
        <v>2</v>
      </c>
      <c r="B47" s="47" t="s">
        <v>88</v>
      </c>
      <c r="C47" s="89">
        <v>14000</v>
      </c>
      <c r="D47" s="88">
        <v>0</v>
      </c>
      <c r="E47" s="88">
        <v>0</v>
      </c>
      <c r="F47" s="88">
        <v>0</v>
      </c>
      <c r="G47" s="58">
        <v>0</v>
      </c>
      <c r="H47" s="58">
        <v>0</v>
      </c>
      <c r="I47" s="58">
        <v>9000</v>
      </c>
      <c r="J47" s="58">
        <v>11100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7">
        <f t="shared" si="15"/>
        <v>20100</v>
      </c>
      <c r="R47" s="88">
        <f t="shared" si="16"/>
        <v>2532.6</v>
      </c>
      <c r="S47" s="88">
        <f t="shared" si="17"/>
        <v>2010</v>
      </c>
      <c r="T47" s="88">
        <f t="shared" si="18"/>
        <v>15557.400000000001</v>
      </c>
      <c r="U47" s="29">
        <f t="shared" si="8"/>
        <v>0</v>
      </c>
      <c r="V47" s="16"/>
      <c r="W47" s="16"/>
      <c r="X47" s="16"/>
      <c r="Y47" s="16"/>
      <c r="Z47" s="16"/>
      <c r="AA47" s="16"/>
      <c r="AB47" s="16"/>
      <c r="AC47" s="16"/>
      <c r="AD47" s="71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</row>
    <row r="48" spans="1:41" s="17" customFormat="1" ht="27" customHeight="1" x14ac:dyDescent="0.3">
      <c r="A48" s="90">
        <v>3</v>
      </c>
      <c r="B48" s="47" t="s">
        <v>89</v>
      </c>
      <c r="C48" s="89">
        <v>709.8</v>
      </c>
      <c r="D48" s="88">
        <v>0</v>
      </c>
      <c r="E48" s="88">
        <v>0</v>
      </c>
      <c r="F48" s="8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4500</v>
      </c>
      <c r="N48" s="58">
        <v>0</v>
      </c>
      <c r="O48" s="58">
        <v>0</v>
      </c>
      <c r="P48" s="58">
        <v>0</v>
      </c>
      <c r="Q48" s="57">
        <f t="shared" si="15"/>
        <v>4500</v>
      </c>
      <c r="R48" s="88">
        <f t="shared" si="16"/>
        <v>567</v>
      </c>
      <c r="S48" s="88">
        <f t="shared" si="17"/>
        <v>450</v>
      </c>
      <c r="T48" s="88">
        <f t="shared" si="18"/>
        <v>3483</v>
      </c>
      <c r="U48" s="29">
        <f t="shared" si="8"/>
        <v>0</v>
      </c>
      <c r="AD48" s="30"/>
    </row>
    <row r="49" spans="1:28" s="17" customFormat="1" ht="27" customHeight="1" x14ac:dyDescent="0.3">
      <c r="A49" s="90">
        <v>4</v>
      </c>
      <c r="B49" s="47" t="s">
        <v>90</v>
      </c>
      <c r="C49" s="89">
        <v>1599.3</v>
      </c>
      <c r="D49" s="88">
        <v>0</v>
      </c>
      <c r="E49" s="88">
        <v>0</v>
      </c>
      <c r="F49" s="88">
        <v>0</v>
      </c>
      <c r="G49" s="58">
        <v>1500</v>
      </c>
      <c r="H49" s="58">
        <v>5600</v>
      </c>
      <c r="I49" s="58">
        <v>0</v>
      </c>
      <c r="J49" s="58">
        <v>1300</v>
      </c>
      <c r="K49" s="58">
        <v>2400</v>
      </c>
      <c r="L49" s="58">
        <v>0</v>
      </c>
      <c r="M49" s="58">
        <v>0</v>
      </c>
      <c r="N49" s="58">
        <v>0</v>
      </c>
      <c r="O49" s="58">
        <v>2400</v>
      </c>
      <c r="P49" s="58">
        <v>0</v>
      </c>
      <c r="Q49" s="57">
        <f t="shared" si="15"/>
        <v>13200</v>
      </c>
      <c r="R49" s="88">
        <f t="shared" si="16"/>
        <v>1663.2</v>
      </c>
      <c r="S49" s="88">
        <f t="shared" si="17"/>
        <v>1320</v>
      </c>
      <c r="T49" s="88">
        <f t="shared" si="18"/>
        <v>10216.799999999999</v>
      </c>
      <c r="U49" s="29">
        <f t="shared" si="8"/>
        <v>0</v>
      </c>
    </row>
    <row r="50" spans="1:28" s="17" customFormat="1" ht="30.75" customHeight="1" x14ac:dyDescent="0.5">
      <c r="A50" s="90">
        <v>5</v>
      </c>
      <c r="B50" s="47" t="s">
        <v>50</v>
      </c>
      <c r="C50" s="48">
        <v>761.4</v>
      </c>
      <c r="D50" s="88">
        <v>0</v>
      </c>
      <c r="E50" s="88">
        <v>0</v>
      </c>
      <c r="F50" s="8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600</v>
      </c>
      <c r="L50" s="58">
        <v>0</v>
      </c>
      <c r="M50" s="58">
        <v>0</v>
      </c>
      <c r="N50" s="58">
        <v>8000</v>
      </c>
      <c r="O50" s="58">
        <v>0</v>
      </c>
      <c r="P50" s="58">
        <v>0</v>
      </c>
      <c r="Q50" s="57">
        <f t="shared" si="15"/>
        <v>8600</v>
      </c>
      <c r="R50" s="88">
        <f t="shared" ref="R50:R51" si="19">Q50*12.6%</f>
        <v>1083.5999999999999</v>
      </c>
      <c r="S50" s="88">
        <f t="shared" si="17"/>
        <v>860</v>
      </c>
      <c r="T50" s="88">
        <f t="shared" ref="T50:T51" si="20">Q50-R50-S50</f>
        <v>6656.4</v>
      </c>
      <c r="U50" s="29">
        <f t="shared" si="8"/>
        <v>0</v>
      </c>
      <c r="AB50" s="86" t="s">
        <v>100</v>
      </c>
    </row>
    <row r="51" spans="1:28" ht="27" customHeight="1" x14ac:dyDescent="0.3">
      <c r="A51" s="90">
        <v>6</v>
      </c>
      <c r="B51" s="53" t="s">
        <v>59</v>
      </c>
      <c r="C51" s="88">
        <v>0</v>
      </c>
      <c r="D51" s="88">
        <v>0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0</v>
      </c>
      <c r="K51" s="88">
        <v>0</v>
      </c>
      <c r="L51" s="88">
        <v>0</v>
      </c>
      <c r="M51" s="88">
        <v>0</v>
      </c>
      <c r="N51" s="88">
        <v>0</v>
      </c>
      <c r="O51" s="88">
        <v>0</v>
      </c>
      <c r="P51" s="88">
        <v>0</v>
      </c>
      <c r="Q51" s="50">
        <f>SUM(G51:P51)</f>
        <v>0</v>
      </c>
      <c r="R51" s="88">
        <f t="shared" si="19"/>
        <v>0</v>
      </c>
      <c r="S51" s="88">
        <f t="shared" si="17"/>
        <v>0</v>
      </c>
      <c r="T51" s="88">
        <f t="shared" si="20"/>
        <v>0</v>
      </c>
      <c r="U51" s="29">
        <f t="shared" si="8"/>
        <v>0</v>
      </c>
    </row>
    <row r="52" spans="1:28" ht="37.5" customHeight="1" x14ac:dyDescent="0.3">
      <c r="A52" s="90">
        <v>7</v>
      </c>
      <c r="B52" s="53" t="s">
        <v>60</v>
      </c>
      <c r="C52" s="88">
        <v>0</v>
      </c>
      <c r="D52" s="88">
        <v>0</v>
      </c>
      <c r="E52" s="88">
        <v>100</v>
      </c>
      <c r="F52" s="88">
        <v>0</v>
      </c>
      <c r="G52" s="88">
        <v>0</v>
      </c>
      <c r="H52" s="88">
        <v>0</v>
      </c>
      <c r="I52" s="88">
        <v>0</v>
      </c>
      <c r="J52" s="88">
        <v>0</v>
      </c>
      <c r="K52" s="88">
        <v>0</v>
      </c>
      <c r="L52" s="88">
        <v>0</v>
      </c>
      <c r="M52" s="88">
        <v>0</v>
      </c>
      <c r="N52" s="88">
        <v>0</v>
      </c>
      <c r="O52" s="88">
        <v>0</v>
      </c>
      <c r="P52" s="88">
        <v>0</v>
      </c>
      <c r="Q52" s="88">
        <v>0</v>
      </c>
      <c r="R52" s="88">
        <v>0</v>
      </c>
      <c r="S52" s="88">
        <f t="shared" si="17"/>
        <v>0</v>
      </c>
      <c r="T52" s="88">
        <v>0</v>
      </c>
      <c r="U52" s="29">
        <f t="shared" si="8"/>
        <v>0</v>
      </c>
    </row>
    <row r="53" spans="1:28" ht="48" customHeight="1" x14ac:dyDescent="0.3">
      <c r="A53" s="90"/>
      <c r="B53" s="106" t="s">
        <v>99</v>
      </c>
      <c r="C53" s="88">
        <f t="shared" ref="C53:P53" si="21">SUM(C45:C52)</f>
        <v>17796.600000000002</v>
      </c>
      <c r="D53" s="88">
        <f t="shared" si="21"/>
        <v>0</v>
      </c>
      <c r="E53" s="88">
        <f t="shared" si="21"/>
        <v>100</v>
      </c>
      <c r="F53" s="88">
        <f t="shared" si="21"/>
        <v>0</v>
      </c>
      <c r="G53" s="88">
        <f t="shared" si="21"/>
        <v>1500</v>
      </c>
      <c r="H53" s="88">
        <f t="shared" si="21"/>
        <v>8200</v>
      </c>
      <c r="I53" s="88">
        <f t="shared" si="21"/>
        <v>9500</v>
      </c>
      <c r="J53" s="88">
        <f t="shared" si="21"/>
        <v>13000</v>
      </c>
      <c r="K53" s="88">
        <f t="shared" si="21"/>
        <v>4100</v>
      </c>
      <c r="L53" s="88">
        <f t="shared" si="21"/>
        <v>0</v>
      </c>
      <c r="M53" s="88">
        <f t="shared" si="21"/>
        <v>9000</v>
      </c>
      <c r="N53" s="88">
        <f t="shared" si="21"/>
        <v>16000</v>
      </c>
      <c r="O53" s="88">
        <f t="shared" si="21"/>
        <v>3500</v>
      </c>
      <c r="P53" s="88">
        <f t="shared" si="21"/>
        <v>0</v>
      </c>
      <c r="Q53" s="88">
        <f>SUM(Q46:Q52)</f>
        <v>64800</v>
      </c>
      <c r="R53" s="88">
        <f>SUM(R45:R52)</f>
        <v>8164.7999999999993</v>
      </c>
      <c r="S53" s="88">
        <f>SUM(S45:S52)</f>
        <v>6480</v>
      </c>
      <c r="T53" s="88">
        <f>SUM(T45:T52)</f>
        <v>50155.200000000004</v>
      </c>
      <c r="U53" s="29">
        <f t="shared" si="8"/>
        <v>0</v>
      </c>
    </row>
    <row r="54" spans="1:28" ht="39.75" customHeight="1" x14ac:dyDescent="0.3">
      <c r="A54" s="108"/>
      <c r="B54" s="109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</row>
  </sheetData>
  <mergeCells count="27">
    <mergeCell ref="A38:T38"/>
    <mergeCell ref="A45:T45"/>
    <mergeCell ref="R17:R18"/>
    <mergeCell ref="S17:S18"/>
    <mergeCell ref="T17:T18"/>
    <mergeCell ref="AC18:AC19"/>
    <mergeCell ref="A20:T20"/>
    <mergeCell ref="V16:Z16"/>
    <mergeCell ref="D17:D18"/>
    <mergeCell ref="E17:E18"/>
    <mergeCell ref="F17:F18"/>
    <mergeCell ref="G17:K17"/>
    <mergeCell ref="L17:L18"/>
    <mergeCell ref="M17:M18"/>
    <mergeCell ref="N17:N18"/>
    <mergeCell ref="O17:O18"/>
    <mergeCell ref="P17:P18"/>
    <mergeCell ref="P1:T10"/>
    <mergeCell ref="A11:T11"/>
    <mergeCell ref="A12:T12"/>
    <mergeCell ref="A13:T13"/>
    <mergeCell ref="A16:A18"/>
    <mergeCell ref="B16:B18"/>
    <mergeCell ref="C16:C18"/>
    <mergeCell ref="D16:Q16"/>
    <mergeCell ref="R16:T16"/>
    <mergeCell ref="Q17:Q18"/>
  </mergeCells>
  <pageMargins left="1.1811023622047245" right="0.59055118110236227" top="0.78740157480314965" bottom="0.78740157480314965" header="0.51181102362204722" footer="0.51181102362204722"/>
  <pageSetup paperSize="9" scale="31" fitToHeight="0" orientation="landscape" r:id="rId1"/>
  <rowBreaks count="1" manualBreakCount="1">
    <brk id="5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0"/>
  <sheetViews>
    <sheetView showGridLines="0" view="pageBreakPreview" topLeftCell="A43" zoomScale="50" zoomScaleNormal="55" zoomScaleSheetLayoutView="50" zoomScalePageLayoutView="42" workbookViewId="0">
      <selection activeCell="M67" sqref="M67"/>
    </sheetView>
  </sheetViews>
  <sheetFormatPr defaultColWidth="9.140625" defaultRowHeight="39.75" customHeight="1" x14ac:dyDescent="0.3"/>
  <cols>
    <col min="1" max="1" width="7.42578125" style="14" customWidth="1"/>
    <col min="2" max="2" width="65.85546875" style="11" customWidth="1"/>
    <col min="3" max="3" width="17.42578125" style="5" customWidth="1"/>
    <col min="4" max="6" width="15.42578125" style="5" customWidth="1"/>
    <col min="7" max="7" width="16" style="5" customWidth="1"/>
    <col min="8" max="8" width="15.85546875" style="5" customWidth="1"/>
    <col min="9" max="9" width="16" style="5" customWidth="1"/>
    <col min="10" max="10" width="13.42578125" style="5" customWidth="1"/>
    <col min="11" max="11" width="17" style="5" customWidth="1"/>
    <col min="12" max="12" width="14.42578125" style="5" customWidth="1"/>
    <col min="13" max="13" width="15.28515625" style="5" customWidth="1"/>
    <col min="14" max="14" width="23.140625" style="5" customWidth="1"/>
    <col min="15" max="15" width="17.140625" style="5" customWidth="1"/>
    <col min="16" max="16" width="23.5703125" style="5" customWidth="1"/>
    <col min="17" max="17" width="16.85546875" style="5" customWidth="1"/>
    <col min="18" max="18" width="17.7109375" style="5" customWidth="1"/>
    <col min="19" max="19" width="16.5703125" style="5" customWidth="1"/>
    <col min="20" max="20" width="18.85546875" style="5" customWidth="1"/>
    <col min="21" max="21" width="14.42578125" style="4" customWidth="1"/>
    <col min="22" max="22" width="14.42578125" style="4" hidden="1" customWidth="1"/>
    <col min="23" max="23" width="113.42578125" style="4" hidden="1" customWidth="1"/>
    <col min="24" max="24" width="25.140625" style="4" hidden="1" customWidth="1"/>
    <col min="25" max="25" width="20.140625" style="4" hidden="1" customWidth="1"/>
    <col min="26" max="26" width="24.5703125" style="4" hidden="1" customWidth="1"/>
    <col min="27" max="27" width="18.28515625" style="4" hidden="1" customWidth="1"/>
    <col min="28" max="28" width="10.28515625" style="4" bestFit="1" customWidth="1"/>
    <col min="29" max="29" width="26" style="4" customWidth="1"/>
    <col min="30" max="30" width="23.7109375" style="4" customWidth="1"/>
    <col min="31" max="31" width="16.7109375" style="4" customWidth="1"/>
    <col min="32" max="16384" width="9.140625" style="4"/>
  </cols>
  <sheetData>
    <row r="1" spans="1:28" s="10" customFormat="1" ht="137.25" customHeight="1" x14ac:dyDescent="0.3">
      <c r="A1" s="15"/>
      <c r="B1" s="11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9" t="s">
        <v>31</v>
      </c>
      <c r="O1" s="18"/>
      <c r="P1" s="91" t="s">
        <v>64</v>
      </c>
      <c r="Q1" s="92"/>
      <c r="R1" s="92"/>
      <c r="S1" s="92"/>
      <c r="T1" s="92"/>
      <c r="U1" s="4"/>
      <c r="V1" s="4"/>
    </row>
    <row r="2" spans="1:28" ht="47.25" customHeight="1" x14ac:dyDescent="0.3">
      <c r="A2" s="15"/>
      <c r="N2" s="18"/>
      <c r="O2" s="18"/>
      <c r="P2" s="92"/>
      <c r="Q2" s="92"/>
      <c r="R2" s="92"/>
      <c r="S2" s="92"/>
      <c r="T2" s="92"/>
    </row>
    <row r="3" spans="1:28" ht="16.5" customHeight="1" x14ac:dyDescent="0.3">
      <c r="A3" s="15"/>
      <c r="N3" s="18"/>
      <c r="O3" s="18"/>
      <c r="P3" s="92"/>
      <c r="Q3" s="92"/>
      <c r="R3" s="92"/>
      <c r="S3" s="92"/>
      <c r="T3" s="92"/>
    </row>
    <row r="4" spans="1:28" ht="18.75" customHeight="1" x14ac:dyDescent="0.3">
      <c r="A4" s="15"/>
      <c r="N4" s="18"/>
      <c r="O4" s="18"/>
      <c r="P4" s="92"/>
      <c r="Q4" s="92"/>
      <c r="R4" s="92"/>
      <c r="S4" s="92"/>
      <c r="T4" s="92"/>
    </row>
    <row r="5" spans="1:28" ht="28.5" customHeight="1" x14ac:dyDescent="0.3">
      <c r="A5" s="15"/>
      <c r="N5" s="18"/>
      <c r="O5" s="18"/>
      <c r="P5" s="92"/>
      <c r="Q5" s="92"/>
      <c r="R5" s="92"/>
      <c r="S5" s="92"/>
      <c r="T5" s="92"/>
    </row>
    <row r="6" spans="1:28" ht="48.75" customHeight="1" x14ac:dyDescent="0.3">
      <c r="A6" s="15"/>
      <c r="N6" s="18"/>
      <c r="O6" s="18"/>
      <c r="P6" s="92"/>
      <c r="Q6" s="92"/>
      <c r="R6" s="92"/>
      <c r="S6" s="92"/>
      <c r="T6" s="92"/>
    </row>
    <row r="7" spans="1:28" ht="18.75" customHeight="1" x14ac:dyDescent="0.3">
      <c r="A7" s="15"/>
      <c r="N7" s="18"/>
      <c r="O7" s="18"/>
      <c r="P7" s="92"/>
      <c r="Q7" s="92"/>
      <c r="R7" s="92"/>
      <c r="S7" s="92"/>
      <c r="T7" s="92"/>
    </row>
    <row r="8" spans="1:28" ht="18.75" customHeight="1" x14ac:dyDescent="0.3">
      <c r="A8" s="15"/>
      <c r="N8" s="18"/>
      <c r="O8" s="18"/>
      <c r="P8" s="92"/>
      <c r="Q8" s="92"/>
      <c r="R8" s="92"/>
      <c r="S8" s="92"/>
      <c r="T8" s="92"/>
    </row>
    <row r="9" spans="1:28" ht="18.75" customHeight="1" x14ac:dyDescent="0.3">
      <c r="A9" s="15"/>
      <c r="N9" s="18"/>
      <c r="O9" s="18"/>
      <c r="P9" s="92"/>
      <c r="Q9" s="92"/>
      <c r="R9" s="92"/>
      <c r="S9" s="92"/>
      <c r="T9" s="92"/>
    </row>
    <row r="10" spans="1:28" ht="18.75" customHeight="1" x14ac:dyDescent="0.3">
      <c r="A10" s="15"/>
      <c r="N10" s="18"/>
      <c r="O10" s="18"/>
      <c r="P10" s="92"/>
      <c r="Q10" s="92"/>
      <c r="R10" s="92"/>
      <c r="S10" s="92"/>
      <c r="T10" s="92"/>
    </row>
    <row r="11" spans="1:28" ht="23.25" x14ac:dyDescent="0.3">
      <c r="A11" s="93" t="s">
        <v>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</row>
    <row r="12" spans="1:28" ht="23.25" x14ac:dyDescent="0.3">
      <c r="A12" s="93" t="s">
        <v>27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</row>
    <row r="13" spans="1:28" ht="23.25" x14ac:dyDescent="0.3">
      <c r="A13" s="93" t="s">
        <v>95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4" t="s">
        <v>94</v>
      </c>
    </row>
    <row r="14" spans="1:28" ht="23.25" x14ac:dyDescent="0.3">
      <c r="A14" s="12"/>
      <c r="B14" s="13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8" ht="18.75" x14ac:dyDescent="0.3">
      <c r="A15" s="7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 spans="1:28" s="2" customFormat="1" ht="45" customHeight="1" x14ac:dyDescent="0.25">
      <c r="A16" s="94" t="s">
        <v>8</v>
      </c>
      <c r="B16" s="95" t="s">
        <v>3</v>
      </c>
      <c r="C16" s="95" t="s">
        <v>18</v>
      </c>
      <c r="D16" s="95" t="s">
        <v>7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5" t="s">
        <v>24</v>
      </c>
      <c r="S16" s="95"/>
      <c r="T16" s="95"/>
      <c r="V16" s="98"/>
      <c r="W16" s="98"/>
      <c r="X16" s="98"/>
      <c r="Y16" s="98"/>
      <c r="Z16" s="98"/>
      <c r="AA16" s="27"/>
      <c r="AB16" s="28"/>
    </row>
    <row r="17" spans="1:31" s="2" customFormat="1" ht="120.75" customHeight="1" x14ac:dyDescent="0.25">
      <c r="A17" s="94"/>
      <c r="B17" s="95"/>
      <c r="C17" s="96"/>
      <c r="D17" s="95" t="s">
        <v>10</v>
      </c>
      <c r="E17" s="95" t="s">
        <v>16</v>
      </c>
      <c r="F17" s="95" t="s">
        <v>17</v>
      </c>
      <c r="G17" s="95" t="s">
        <v>6</v>
      </c>
      <c r="H17" s="95"/>
      <c r="I17" s="95"/>
      <c r="J17" s="95"/>
      <c r="K17" s="95"/>
      <c r="L17" s="95" t="s">
        <v>20</v>
      </c>
      <c r="M17" s="95" t="s">
        <v>0</v>
      </c>
      <c r="N17" s="95" t="s">
        <v>4</v>
      </c>
      <c r="O17" s="95" t="s">
        <v>2</v>
      </c>
      <c r="P17" s="95" t="s">
        <v>28</v>
      </c>
      <c r="Q17" s="95" t="s">
        <v>1</v>
      </c>
      <c r="R17" s="95" t="s">
        <v>26</v>
      </c>
      <c r="S17" s="95" t="s">
        <v>5</v>
      </c>
      <c r="T17" s="95" t="s">
        <v>19</v>
      </c>
      <c r="V17" s="32"/>
      <c r="W17" s="32"/>
      <c r="X17" s="32"/>
      <c r="Y17" s="32"/>
      <c r="Z17" s="32"/>
      <c r="AA17" s="33"/>
      <c r="AB17" s="32"/>
    </row>
    <row r="18" spans="1:31" s="1" customFormat="1" ht="42.75" customHeight="1" x14ac:dyDescent="0.25">
      <c r="A18" s="94"/>
      <c r="B18" s="95"/>
      <c r="C18" s="96"/>
      <c r="D18" s="96"/>
      <c r="E18" s="95"/>
      <c r="F18" s="95"/>
      <c r="G18" s="44" t="s">
        <v>12</v>
      </c>
      <c r="H18" s="44" t="s">
        <v>11</v>
      </c>
      <c r="I18" s="44" t="s">
        <v>13</v>
      </c>
      <c r="J18" s="44" t="s">
        <v>14</v>
      </c>
      <c r="K18" s="44" t="s">
        <v>15</v>
      </c>
      <c r="L18" s="95"/>
      <c r="M18" s="95"/>
      <c r="N18" s="95"/>
      <c r="O18" s="95"/>
      <c r="P18" s="95"/>
      <c r="Q18" s="95"/>
      <c r="R18" s="95"/>
      <c r="S18" s="95"/>
      <c r="T18" s="95"/>
      <c r="U18" s="26"/>
      <c r="V18" s="34"/>
      <c r="W18" s="35"/>
      <c r="X18" s="36"/>
      <c r="Y18" s="36"/>
      <c r="Z18" s="37"/>
      <c r="AA18" s="38"/>
      <c r="AB18" s="39"/>
      <c r="AC18" s="97"/>
      <c r="AD18" s="25"/>
      <c r="AE18" s="25"/>
    </row>
    <row r="19" spans="1:31" s="3" customFormat="1" ht="33.75" customHeight="1" x14ac:dyDescent="0.25">
      <c r="A19" s="45">
        <v>1</v>
      </c>
      <c r="B19" s="45">
        <v>2</v>
      </c>
      <c r="C19" s="45">
        <v>3</v>
      </c>
      <c r="D19" s="45">
        <v>4</v>
      </c>
      <c r="E19" s="45">
        <v>5</v>
      </c>
      <c r="F19" s="45">
        <v>6</v>
      </c>
      <c r="G19" s="45">
        <v>7</v>
      </c>
      <c r="H19" s="45">
        <v>8</v>
      </c>
      <c r="I19" s="45">
        <v>9</v>
      </c>
      <c r="J19" s="45">
        <v>10</v>
      </c>
      <c r="K19" s="45">
        <v>11</v>
      </c>
      <c r="L19" s="45">
        <v>12</v>
      </c>
      <c r="M19" s="45">
        <v>13</v>
      </c>
      <c r="N19" s="45">
        <v>14</v>
      </c>
      <c r="O19" s="45">
        <v>15</v>
      </c>
      <c r="P19" s="45">
        <v>16</v>
      </c>
      <c r="Q19" s="45">
        <v>17</v>
      </c>
      <c r="R19" s="45">
        <v>18</v>
      </c>
      <c r="S19" s="45">
        <v>19</v>
      </c>
      <c r="T19" s="45">
        <v>20</v>
      </c>
      <c r="V19" s="34"/>
      <c r="W19" s="35"/>
      <c r="X19" s="36"/>
      <c r="Y19" s="36"/>
      <c r="Z19" s="37"/>
      <c r="AA19" s="38"/>
      <c r="AB19" s="39"/>
      <c r="AC19" s="97"/>
    </row>
    <row r="20" spans="1:31" ht="39.75" customHeight="1" x14ac:dyDescent="0.3">
      <c r="A20" s="95" t="s">
        <v>52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V20" s="34"/>
      <c r="W20" s="35"/>
      <c r="X20" s="36"/>
      <c r="Y20" s="36"/>
      <c r="Z20" s="37"/>
      <c r="AA20" s="38"/>
      <c r="AB20" s="39"/>
    </row>
    <row r="21" spans="1:31" ht="27" customHeight="1" x14ac:dyDescent="0.3">
      <c r="A21" s="46">
        <v>1</v>
      </c>
      <c r="B21" s="47" t="s">
        <v>33</v>
      </c>
      <c r="C21" s="48">
        <v>1767.7</v>
      </c>
      <c r="D21" s="44">
        <v>0</v>
      </c>
      <c r="E21" s="44">
        <v>0</v>
      </c>
      <c r="F21" s="44">
        <v>0</v>
      </c>
      <c r="G21" s="49">
        <f>C21*AD21</f>
        <v>4082.7693726457987</v>
      </c>
      <c r="H21" s="44">
        <v>0</v>
      </c>
      <c r="I21" s="49">
        <f>C21*$AD$23</f>
        <v>756.94597961968441</v>
      </c>
      <c r="J21" s="44">
        <v>0</v>
      </c>
      <c r="K21" s="49">
        <f>C21*$AD$25</f>
        <v>1544.8582318154938</v>
      </c>
      <c r="L21" s="44">
        <v>0</v>
      </c>
      <c r="M21" s="44">
        <v>0</v>
      </c>
      <c r="N21" s="44">
        <v>0</v>
      </c>
      <c r="O21" s="49">
        <f>$AD$28*C21</f>
        <v>1228.3779907767814</v>
      </c>
      <c r="P21" s="44">
        <v>0</v>
      </c>
      <c r="Q21" s="50">
        <f>SUM(G21:O21)</f>
        <v>7612.9515748577587</v>
      </c>
      <c r="R21" s="44">
        <f>Q21*12.6%</f>
        <v>959.23189843207763</v>
      </c>
      <c r="S21" s="44">
        <f>Q21*10%</f>
        <v>761.29515748577592</v>
      </c>
      <c r="T21" s="44">
        <f>Q21-R21-S21</f>
        <v>5892.4245189399053</v>
      </c>
      <c r="U21" s="24"/>
      <c r="V21" s="34"/>
      <c r="W21" s="35"/>
      <c r="X21" s="36"/>
      <c r="Y21" s="36"/>
      <c r="Z21" s="37"/>
      <c r="AA21" s="38"/>
      <c r="AB21" s="39"/>
      <c r="AD21" s="4">
        <v>2.3096506039745424</v>
      </c>
      <c r="AE21" s="4" t="s">
        <v>65</v>
      </c>
    </row>
    <row r="22" spans="1:31" ht="27" customHeight="1" x14ac:dyDescent="0.3">
      <c r="A22" s="46">
        <v>2</v>
      </c>
      <c r="B22" s="47" t="s">
        <v>37</v>
      </c>
      <c r="C22" s="48">
        <v>3887.85</v>
      </c>
      <c r="D22" s="44">
        <v>0</v>
      </c>
      <c r="E22" s="44">
        <v>0</v>
      </c>
      <c r="F22" s="44">
        <v>0</v>
      </c>
      <c r="G22" s="49">
        <f>C22*$AD$21</f>
        <v>8979.575100662425</v>
      </c>
      <c r="H22" s="44">
        <v>0</v>
      </c>
      <c r="I22" s="49">
        <f t="shared" ref="I22" si="0">C22*$AD$23</f>
        <v>1664.8144067796513</v>
      </c>
      <c r="J22" s="44">
        <v>0</v>
      </c>
      <c r="K22" s="49">
        <f>C22*$AD$25</f>
        <v>3397.7355187893127</v>
      </c>
      <c r="L22" s="44">
        <v>0</v>
      </c>
      <c r="M22" s="44">
        <v>0</v>
      </c>
      <c r="N22" s="44">
        <v>0</v>
      </c>
      <c r="O22" s="49">
        <f>$AD$28*C22</f>
        <v>2701.6741366982574</v>
      </c>
      <c r="P22" s="44">
        <v>0</v>
      </c>
      <c r="Q22" s="50">
        <f t="shared" ref="Q22:Q29" si="1">SUM(G22:O22)</f>
        <v>16743.799162929645</v>
      </c>
      <c r="R22" s="44">
        <f t="shared" ref="R22:R29" si="2">Q22*12.6%</f>
        <v>2109.7186945291351</v>
      </c>
      <c r="S22" s="44">
        <f t="shared" ref="S22:S29" si="3">Q22*10%</f>
        <v>1674.3799162929645</v>
      </c>
      <c r="T22" s="44">
        <f t="shared" ref="T22:T29" si="4">Q22-R22-S22</f>
        <v>12959.700552107544</v>
      </c>
      <c r="U22" s="24"/>
      <c r="V22" s="34"/>
      <c r="W22" s="35"/>
      <c r="X22" s="36"/>
      <c r="Y22" s="36"/>
      <c r="Z22" s="37"/>
      <c r="AA22" s="38"/>
      <c r="AB22" s="39"/>
      <c r="AD22" s="4">
        <v>5.3937394247038899</v>
      </c>
      <c r="AE22" s="4" t="s">
        <v>66</v>
      </c>
    </row>
    <row r="23" spans="1:31" ht="27" customHeight="1" x14ac:dyDescent="0.3">
      <c r="A23" s="46">
        <v>3</v>
      </c>
      <c r="B23" s="47" t="s">
        <v>38</v>
      </c>
      <c r="C23" s="48">
        <v>1034.58</v>
      </c>
      <c r="D23" s="44">
        <v>0</v>
      </c>
      <c r="E23" s="44">
        <v>0</v>
      </c>
      <c r="F23" s="44">
        <v>0</v>
      </c>
      <c r="G23" s="49">
        <f t="shared" ref="G23:G24" si="5">C23*$AD$21</f>
        <v>2389.5183218599818</v>
      </c>
      <c r="H23" s="44">
        <v>0</v>
      </c>
      <c r="I23" s="49">
        <f>C23*$AD$23</f>
        <v>443.01701170726534</v>
      </c>
      <c r="J23" s="44">
        <v>0</v>
      </c>
      <c r="K23" s="49">
        <f>C23*$AD$25</f>
        <v>904.15762260093538</v>
      </c>
      <c r="L23" s="44">
        <v>0</v>
      </c>
      <c r="M23" s="44">
        <v>0</v>
      </c>
      <c r="N23" s="44">
        <v>0</v>
      </c>
      <c r="O23" s="49">
        <f>$AD$28*C23</f>
        <v>718.93155043154525</v>
      </c>
      <c r="P23" s="44">
        <v>0</v>
      </c>
      <c r="Q23" s="50">
        <f t="shared" si="1"/>
        <v>4455.6245065997282</v>
      </c>
      <c r="R23" s="44">
        <f t="shared" si="2"/>
        <v>561.40868783156577</v>
      </c>
      <c r="S23" s="44">
        <f t="shared" si="3"/>
        <v>445.56245065997285</v>
      </c>
      <c r="T23" s="44">
        <f t="shared" si="4"/>
        <v>3448.6533681081896</v>
      </c>
      <c r="U23" s="24"/>
      <c r="V23" s="34"/>
      <c r="W23" s="35"/>
      <c r="X23" s="36"/>
      <c r="Y23" s="36"/>
      <c r="Z23" s="37"/>
      <c r="AA23" s="38"/>
      <c r="AB23" s="39"/>
      <c r="AD23" s="17">
        <f>AD21/AD22</f>
        <v>0.42820952628821879</v>
      </c>
      <c r="AE23" s="4" t="s">
        <v>67</v>
      </c>
    </row>
    <row r="24" spans="1:31" ht="27" customHeight="1" x14ac:dyDescent="0.3">
      <c r="A24" s="46">
        <v>4</v>
      </c>
      <c r="B24" s="47" t="s">
        <v>41</v>
      </c>
      <c r="C24" s="48">
        <v>1945.1</v>
      </c>
      <c r="D24" s="44">
        <v>0</v>
      </c>
      <c r="E24" s="44">
        <v>0</v>
      </c>
      <c r="F24" s="44">
        <v>0</v>
      </c>
      <c r="G24" s="49">
        <f t="shared" si="5"/>
        <v>4492.5013897908821</v>
      </c>
      <c r="H24" s="44">
        <v>0</v>
      </c>
      <c r="I24" s="49">
        <f>C24*$AD$23</f>
        <v>832.91034958321438</v>
      </c>
      <c r="J24" s="44">
        <v>0</v>
      </c>
      <c r="K24" s="49">
        <f>C24*$AD$25</f>
        <v>1699.8946352346647</v>
      </c>
      <c r="L24" s="44">
        <v>0</v>
      </c>
      <c r="M24" s="44">
        <v>0</v>
      </c>
      <c r="N24" s="44">
        <v>0</v>
      </c>
      <c r="O24" s="49">
        <f>$AD$28*C24</f>
        <v>1351.6535780165852</v>
      </c>
      <c r="P24" s="44">
        <v>0</v>
      </c>
      <c r="Q24" s="50">
        <f t="shared" si="1"/>
        <v>8376.959952625346</v>
      </c>
      <c r="R24" s="44">
        <f t="shared" si="2"/>
        <v>1055.4969540307936</v>
      </c>
      <c r="S24" s="44">
        <f t="shared" si="3"/>
        <v>837.69599526253467</v>
      </c>
      <c r="T24" s="44">
        <f t="shared" si="4"/>
        <v>6483.7670033320173</v>
      </c>
      <c r="U24" s="24"/>
      <c r="V24" s="34"/>
      <c r="W24" s="35"/>
      <c r="X24" s="36"/>
      <c r="Y24" s="36"/>
      <c r="Z24" s="37"/>
      <c r="AA24" s="38"/>
      <c r="AB24" s="39"/>
      <c r="AD24" s="4">
        <v>1.0321200754134554</v>
      </c>
      <c r="AE24" s="4" t="s">
        <v>68</v>
      </c>
    </row>
    <row r="25" spans="1:31" ht="27" customHeight="1" x14ac:dyDescent="0.3">
      <c r="A25" s="46">
        <v>5</v>
      </c>
      <c r="B25" s="47" t="s">
        <v>25</v>
      </c>
      <c r="C25" s="48">
        <v>698.1</v>
      </c>
      <c r="D25" s="44">
        <v>0</v>
      </c>
      <c r="E25" s="44">
        <v>0</v>
      </c>
      <c r="F25" s="44">
        <v>0</v>
      </c>
      <c r="G25" s="44">
        <v>0</v>
      </c>
      <c r="H25" s="49">
        <f>C25*AD22</f>
        <v>3765.3694923857856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50">
        <f t="shared" si="1"/>
        <v>3765.3694923857856</v>
      </c>
      <c r="R25" s="44">
        <f t="shared" si="2"/>
        <v>474.43655604060899</v>
      </c>
      <c r="S25" s="44">
        <f t="shared" si="3"/>
        <v>376.53694923857859</v>
      </c>
      <c r="T25" s="44">
        <f t="shared" si="4"/>
        <v>2914.3959871065981</v>
      </c>
      <c r="U25" s="24"/>
      <c r="V25" s="34"/>
      <c r="W25" s="35"/>
      <c r="X25" s="36"/>
      <c r="Y25" s="36"/>
      <c r="Z25" s="37"/>
      <c r="AA25" s="38"/>
      <c r="AB25" s="39"/>
      <c r="AD25" s="17">
        <v>0.8739368851137036</v>
      </c>
      <c r="AE25" s="4" t="s">
        <v>69</v>
      </c>
    </row>
    <row r="26" spans="1:31" s="83" customFormat="1" ht="27" customHeight="1" x14ac:dyDescent="0.3">
      <c r="A26" s="76">
        <v>6</v>
      </c>
      <c r="B26" s="74" t="s">
        <v>81</v>
      </c>
      <c r="C26" s="77">
        <v>3617.3</v>
      </c>
      <c r="D26" s="70">
        <v>0</v>
      </c>
      <c r="E26" s="70">
        <v>0</v>
      </c>
      <c r="F26" s="70">
        <v>0</v>
      </c>
      <c r="G26" s="68">
        <v>3300</v>
      </c>
      <c r="H26" s="70">
        <v>0</v>
      </c>
      <c r="I26" s="68">
        <v>2400</v>
      </c>
      <c r="J26" s="68">
        <v>2800</v>
      </c>
      <c r="K26" s="68">
        <v>5500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8">
        <f>K26+J26+I26+G26</f>
        <v>14000</v>
      </c>
      <c r="R26" s="70">
        <f t="shared" si="2"/>
        <v>1764</v>
      </c>
      <c r="S26" s="70">
        <f t="shared" si="3"/>
        <v>1400</v>
      </c>
      <c r="T26" s="70">
        <f t="shared" si="4"/>
        <v>10836</v>
      </c>
      <c r="U26" s="79"/>
      <c r="V26" s="80"/>
      <c r="W26" s="81"/>
      <c r="X26" s="38"/>
      <c r="Y26" s="38"/>
      <c r="Z26" s="38"/>
      <c r="AA26" s="38"/>
      <c r="AB26" s="82"/>
      <c r="AD26" s="83">
        <v>7.5880772946859905</v>
      </c>
      <c r="AE26" s="83" t="s">
        <v>70</v>
      </c>
    </row>
    <row r="27" spans="1:31" s="83" customFormat="1" ht="27" customHeight="1" x14ac:dyDescent="0.3">
      <c r="A27" s="76">
        <v>7</v>
      </c>
      <c r="B27" s="74" t="s">
        <v>82</v>
      </c>
      <c r="C27" s="77">
        <v>705.2</v>
      </c>
      <c r="D27" s="70">
        <v>0</v>
      </c>
      <c r="E27" s="70">
        <v>0</v>
      </c>
      <c r="F27" s="70">
        <v>0</v>
      </c>
      <c r="G27" s="70">
        <v>0</v>
      </c>
      <c r="H27" s="68">
        <v>2500</v>
      </c>
      <c r="I27" s="68">
        <v>500</v>
      </c>
      <c r="J27" s="68">
        <v>600</v>
      </c>
      <c r="K27" s="68">
        <v>1100</v>
      </c>
      <c r="L27" s="70">
        <v>0</v>
      </c>
      <c r="M27" s="68">
        <v>4000</v>
      </c>
      <c r="N27" s="68">
        <v>5500</v>
      </c>
      <c r="O27" s="68">
        <v>1000</v>
      </c>
      <c r="P27" s="70">
        <v>0</v>
      </c>
      <c r="Q27" s="78">
        <f>O27+N27+M27+K27+J27+I27+H27</f>
        <v>15200</v>
      </c>
      <c r="R27" s="70">
        <f t="shared" si="2"/>
        <v>1915.2</v>
      </c>
      <c r="S27" s="70">
        <f t="shared" si="3"/>
        <v>1520</v>
      </c>
      <c r="T27" s="70">
        <f t="shared" si="4"/>
        <v>11764.8</v>
      </c>
      <c r="U27" s="79"/>
      <c r="V27" s="80"/>
      <c r="W27" s="81"/>
      <c r="X27" s="38"/>
      <c r="Y27" s="38"/>
      <c r="Z27" s="38"/>
      <c r="AA27" s="38"/>
      <c r="AB27" s="82"/>
      <c r="AD27" s="83">
        <v>12.579836473515821</v>
      </c>
      <c r="AE27" s="83" t="s">
        <v>71</v>
      </c>
    </row>
    <row r="28" spans="1:31" s="83" customFormat="1" ht="27" customHeight="1" x14ac:dyDescent="0.3">
      <c r="A28" s="76">
        <v>8</v>
      </c>
      <c r="B28" s="74" t="s">
        <v>83</v>
      </c>
      <c r="C28" s="77">
        <v>650.29999999999995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68">
        <v>4000</v>
      </c>
      <c r="N28" s="70">
        <v>0</v>
      </c>
      <c r="O28" s="70">
        <v>0</v>
      </c>
      <c r="P28" s="70">
        <v>0</v>
      </c>
      <c r="Q28" s="78">
        <f>M28</f>
        <v>4000</v>
      </c>
      <c r="R28" s="70">
        <f t="shared" si="2"/>
        <v>504</v>
      </c>
      <c r="S28" s="70">
        <f t="shared" si="3"/>
        <v>400</v>
      </c>
      <c r="T28" s="70">
        <f t="shared" si="4"/>
        <v>3096</v>
      </c>
      <c r="U28" s="79"/>
      <c r="V28" s="80"/>
      <c r="W28" s="81"/>
      <c r="X28" s="38"/>
      <c r="Y28" s="38"/>
      <c r="Z28" s="38"/>
      <c r="AA28" s="38"/>
      <c r="AB28" s="82"/>
      <c r="AD28" s="83">
        <v>0.69490184464376392</v>
      </c>
      <c r="AE28" s="83" t="s">
        <v>72</v>
      </c>
    </row>
    <row r="29" spans="1:31" ht="27" customHeight="1" x14ac:dyDescent="0.3">
      <c r="A29" s="46">
        <v>13</v>
      </c>
      <c r="B29" s="47" t="s">
        <v>51</v>
      </c>
      <c r="C29" s="48">
        <v>1628.8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9">
        <f>C29*AD26</f>
        <v>12359.460297584541</v>
      </c>
      <c r="N29" s="44">
        <v>0</v>
      </c>
      <c r="O29" s="44">
        <v>0</v>
      </c>
      <c r="P29" s="44">
        <v>0</v>
      </c>
      <c r="Q29" s="50">
        <f t="shared" si="1"/>
        <v>12359.460297584541</v>
      </c>
      <c r="R29" s="44">
        <f t="shared" si="2"/>
        <v>1557.2919974956521</v>
      </c>
      <c r="S29" s="44">
        <f t="shared" si="3"/>
        <v>1235.9460297584542</v>
      </c>
      <c r="T29" s="44">
        <f t="shared" si="4"/>
        <v>9566.2222703304342</v>
      </c>
      <c r="U29" s="24"/>
      <c r="V29" s="105"/>
      <c r="W29" s="105"/>
      <c r="X29" s="43"/>
      <c r="Y29" s="43"/>
      <c r="Z29" s="43"/>
      <c r="AA29" s="43"/>
      <c r="AB29" s="40"/>
    </row>
    <row r="30" spans="1:31" ht="27" customHeight="1" x14ac:dyDescent="0.3">
      <c r="A30" s="46">
        <v>14</v>
      </c>
      <c r="B30" s="52" t="s">
        <v>61</v>
      </c>
      <c r="C30" s="48">
        <v>560</v>
      </c>
      <c r="D30" s="44">
        <v>0</v>
      </c>
      <c r="E30" s="44">
        <v>0</v>
      </c>
      <c r="F30" s="44">
        <v>0</v>
      </c>
      <c r="G30" s="49">
        <f>C30*AD21</f>
        <v>1293.4043382257437</v>
      </c>
      <c r="H30" s="49">
        <f>C30*$AD$22</f>
        <v>3020.4940778341784</v>
      </c>
      <c r="I30" s="49">
        <f>C30*$AD$23</f>
        <v>239.79733472140254</v>
      </c>
      <c r="J30" s="49">
        <f>C30*$AD$24</f>
        <v>577.98724223153499</v>
      </c>
      <c r="K30" s="44">
        <v>0</v>
      </c>
      <c r="L30" s="44">
        <v>0</v>
      </c>
      <c r="M30" s="44">
        <v>0</v>
      </c>
      <c r="N30" s="49">
        <f>C30*AD27</f>
        <v>7044.7084251688593</v>
      </c>
      <c r="O30" s="44">
        <v>0</v>
      </c>
      <c r="P30" s="44">
        <v>0</v>
      </c>
      <c r="Q30" s="50">
        <f>SUM(G30:O30)</f>
        <v>12176.39141818172</v>
      </c>
      <c r="R30" s="44">
        <f t="shared" ref="R30:R32" si="6">Q30*12.6%</f>
        <v>1534.2253186908968</v>
      </c>
      <c r="S30" s="44">
        <f t="shared" ref="S30:S32" si="7">Q30*10%</f>
        <v>1217.639141818172</v>
      </c>
      <c r="T30" s="44">
        <f t="shared" ref="T30:T32" si="8">Q30-R30-S30</f>
        <v>9424.5269576726514</v>
      </c>
    </row>
    <row r="31" spans="1:31" ht="27" customHeight="1" x14ac:dyDescent="0.3">
      <c r="A31" s="46">
        <v>15</v>
      </c>
      <c r="B31" s="47" t="s">
        <v>62</v>
      </c>
      <c r="C31" s="48">
        <v>563</v>
      </c>
      <c r="D31" s="44">
        <v>0</v>
      </c>
      <c r="E31" s="44">
        <v>0</v>
      </c>
      <c r="F31" s="44">
        <v>0</v>
      </c>
      <c r="G31" s="49">
        <f>C31*AD21</f>
        <v>1300.3332900376674</v>
      </c>
      <c r="H31" s="49">
        <f>C31*$AD$22</f>
        <v>3036.6752961082898</v>
      </c>
      <c r="I31" s="49">
        <f t="shared" ref="I31:I32" si="9">C31*$AD$23</f>
        <v>241.08196330026718</v>
      </c>
      <c r="J31" s="49">
        <f t="shared" ref="J31:J32" si="10">C31*$AD$24</f>
        <v>581.08360245777544</v>
      </c>
      <c r="K31" s="44">
        <v>0</v>
      </c>
      <c r="L31" s="44">
        <v>0</v>
      </c>
      <c r="M31" s="44">
        <v>0</v>
      </c>
      <c r="N31" s="49">
        <f>C31*AD27</f>
        <v>7082.4479345894069</v>
      </c>
      <c r="O31" s="44">
        <v>0</v>
      </c>
      <c r="P31" s="44">
        <v>0</v>
      </c>
      <c r="Q31" s="50">
        <f t="shared" ref="Q31:Q32" si="11">SUM(G31:O31)</f>
        <v>12241.622086493408</v>
      </c>
      <c r="R31" s="44">
        <f t="shared" si="6"/>
        <v>1542.4443828981694</v>
      </c>
      <c r="S31" s="44">
        <f t="shared" si="7"/>
        <v>1224.1622086493408</v>
      </c>
      <c r="T31" s="44">
        <f t="shared" si="8"/>
        <v>9475.0154949458974</v>
      </c>
    </row>
    <row r="32" spans="1:31" ht="27" customHeight="1" x14ac:dyDescent="0.3">
      <c r="A32" s="46">
        <v>16</v>
      </c>
      <c r="B32" s="47" t="s">
        <v>63</v>
      </c>
      <c r="C32" s="48">
        <v>559</v>
      </c>
      <c r="D32" s="44">
        <v>0</v>
      </c>
      <c r="E32" s="44">
        <v>0</v>
      </c>
      <c r="F32" s="44">
        <v>0</v>
      </c>
      <c r="G32" s="49">
        <f>C32*AD21</f>
        <v>1291.0946876217693</v>
      </c>
      <c r="H32" s="49">
        <f>C32*$AD$22</f>
        <v>3015.1003384094743</v>
      </c>
      <c r="I32" s="49">
        <f t="shared" si="9"/>
        <v>239.36912519511429</v>
      </c>
      <c r="J32" s="49">
        <f t="shared" si="10"/>
        <v>576.95512215612155</v>
      </c>
      <c r="K32" s="44">
        <v>0</v>
      </c>
      <c r="L32" s="44">
        <v>0</v>
      </c>
      <c r="M32" s="44">
        <v>0</v>
      </c>
      <c r="N32" s="49">
        <f>C32*AD27</f>
        <v>7032.1285886953438</v>
      </c>
      <c r="O32" s="44">
        <v>0</v>
      </c>
      <c r="P32" s="44">
        <v>0</v>
      </c>
      <c r="Q32" s="50">
        <f t="shared" si="11"/>
        <v>12154.647862077822</v>
      </c>
      <c r="R32" s="44">
        <f t="shared" si="6"/>
        <v>1531.4856306218055</v>
      </c>
      <c r="S32" s="44">
        <f t="shared" si="7"/>
        <v>1215.4647862077823</v>
      </c>
      <c r="T32" s="44">
        <f t="shared" si="8"/>
        <v>9407.6974452482336</v>
      </c>
    </row>
    <row r="33" spans="1:41" ht="27" customHeight="1" x14ac:dyDescent="0.3">
      <c r="A33" s="46">
        <v>18</v>
      </c>
      <c r="B33" s="53" t="s">
        <v>55</v>
      </c>
      <c r="C33" s="48">
        <v>0</v>
      </c>
      <c r="D33" s="48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AC33" s="29">
        <f>Q26+Q28+Q27</f>
        <v>33200</v>
      </c>
    </row>
    <row r="34" spans="1:41" ht="27" customHeight="1" x14ac:dyDescent="0.3">
      <c r="A34" s="46">
        <v>19</v>
      </c>
      <c r="B34" s="53" t="s">
        <v>56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W34" s="29"/>
    </row>
    <row r="35" spans="1:41" ht="48" customHeight="1" x14ac:dyDescent="0.3">
      <c r="A35" s="54"/>
      <c r="B35" s="55" t="s">
        <v>32</v>
      </c>
      <c r="C35" s="56">
        <f>SUM(C21:C29)</f>
        <v>15934.93</v>
      </c>
      <c r="D35" s="56">
        <v>0</v>
      </c>
      <c r="E35" s="56">
        <v>0</v>
      </c>
      <c r="F35" s="56">
        <v>0</v>
      </c>
      <c r="G35" s="56">
        <f t="shared" ref="G35:T35" si="12">SUM(G21:G34)</f>
        <v>27129.196500844264</v>
      </c>
      <c r="H35" s="56">
        <f t="shared" si="12"/>
        <v>15337.639204737729</v>
      </c>
      <c r="I35" s="56">
        <f t="shared" si="12"/>
        <v>7317.9361709065997</v>
      </c>
      <c r="J35" s="56">
        <f t="shared" si="12"/>
        <v>5136.0259668454319</v>
      </c>
      <c r="K35" s="56">
        <f t="shared" si="12"/>
        <v>14146.646008440406</v>
      </c>
      <c r="L35" s="56">
        <f t="shared" si="12"/>
        <v>0</v>
      </c>
      <c r="M35" s="56">
        <f t="shared" si="12"/>
        <v>20359.460297584541</v>
      </c>
      <c r="N35" s="56">
        <f t="shared" si="12"/>
        <v>26659.284948453609</v>
      </c>
      <c r="O35" s="56">
        <f t="shared" si="12"/>
        <v>7000.6372559231695</v>
      </c>
      <c r="P35" s="56">
        <f t="shared" si="12"/>
        <v>0</v>
      </c>
      <c r="Q35" s="56">
        <f t="shared" si="12"/>
        <v>123086.82635373574</v>
      </c>
      <c r="R35" s="56">
        <f t="shared" si="12"/>
        <v>15508.940120570705</v>
      </c>
      <c r="S35" s="56">
        <f t="shared" si="12"/>
        <v>12308.682635373576</v>
      </c>
      <c r="T35" s="56">
        <f t="shared" si="12"/>
        <v>95269.203597791478</v>
      </c>
    </row>
    <row r="36" spans="1:41" ht="39" customHeight="1" x14ac:dyDescent="0.3">
      <c r="A36" s="95" t="s">
        <v>53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spans="1:41" s="17" customFormat="1" ht="27" customHeight="1" x14ac:dyDescent="0.3">
      <c r="A37" s="46">
        <v>1</v>
      </c>
      <c r="B37" s="47" t="s">
        <v>36</v>
      </c>
      <c r="C37" s="48">
        <v>3242.6</v>
      </c>
      <c r="D37" s="44">
        <v>0</v>
      </c>
      <c r="E37" s="44">
        <v>0</v>
      </c>
      <c r="F37" s="44">
        <v>0</v>
      </c>
      <c r="G37" s="49">
        <f>C37*$AD$21</f>
        <v>7489.2730484478507</v>
      </c>
      <c r="H37" s="44">
        <v>0</v>
      </c>
      <c r="I37" s="49">
        <f>C37*$AD$23</f>
        <v>1388.5122099421783</v>
      </c>
      <c r="J37" s="44">
        <v>0</v>
      </c>
      <c r="K37" s="49">
        <f>C37*$AD$25</f>
        <v>2833.8277436696953</v>
      </c>
      <c r="L37" s="44">
        <v>0</v>
      </c>
      <c r="M37" s="44">
        <v>0</v>
      </c>
      <c r="N37" s="66">
        <f>C37*AD27</f>
        <v>40791.377749022402</v>
      </c>
      <c r="O37" s="44">
        <v>0</v>
      </c>
      <c r="P37" s="44">
        <v>0</v>
      </c>
      <c r="Q37" s="50">
        <f>SUM(G37:O37)</f>
        <v>52502.990751082129</v>
      </c>
      <c r="R37" s="44">
        <f>Q37*12.6%</f>
        <v>6615.3768346363486</v>
      </c>
      <c r="S37" s="44">
        <f>Q37*10%</f>
        <v>5250.2990751082134</v>
      </c>
      <c r="T37" s="44">
        <f>Q37-R37-S37</f>
        <v>40637.314841337567</v>
      </c>
    </row>
    <row r="38" spans="1:41" s="17" customFormat="1" ht="27" customHeight="1" x14ac:dyDescent="0.3">
      <c r="A38" s="46">
        <v>2</v>
      </c>
      <c r="B38" s="47" t="s">
        <v>35</v>
      </c>
      <c r="C38" s="48">
        <v>3696.8</v>
      </c>
      <c r="D38" s="44">
        <v>0</v>
      </c>
      <c r="E38" s="44">
        <v>0</v>
      </c>
      <c r="F38" s="44">
        <v>0</v>
      </c>
      <c r="G38" s="49">
        <f t="shared" ref="G38:G40" si="13">C38*$AD$21</f>
        <v>8538.3163527730885</v>
      </c>
      <c r="H38" s="44">
        <v>0</v>
      </c>
      <c r="I38" s="49">
        <f t="shared" ref="I38:I40" si="14">C38*$AD$23</f>
        <v>1583.0049767822873</v>
      </c>
      <c r="J38" s="44">
        <v>0</v>
      </c>
      <c r="K38" s="49">
        <f>C38*$AD$25</f>
        <v>3230.7698768883397</v>
      </c>
      <c r="L38" s="44">
        <v>0</v>
      </c>
      <c r="M38" s="44">
        <v>0</v>
      </c>
      <c r="N38" s="44">
        <v>0</v>
      </c>
      <c r="O38" s="49">
        <f>$AD$28*C38</f>
        <v>2568.9131392790664</v>
      </c>
      <c r="P38" s="44">
        <v>0</v>
      </c>
      <c r="Q38" s="50">
        <f t="shared" ref="Q38:Q43" si="15">SUM(G38:O38)</f>
        <v>15921.004345722782</v>
      </c>
      <c r="R38" s="44">
        <f t="shared" ref="R38:R43" si="16">Q38*12.6%</f>
        <v>2006.0465475610706</v>
      </c>
      <c r="S38" s="44">
        <f t="shared" ref="S38:S43" si="17">Q38*10%</f>
        <v>1592.1004345722783</v>
      </c>
      <c r="T38" s="44">
        <f t="shared" ref="T38:T43" si="18">Q38-R38-S38</f>
        <v>12322.857363589434</v>
      </c>
    </row>
    <row r="39" spans="1:41" s="17" customFormat="1" ht="27" customHeight="1" x14ac:dyDescent="0.3">
      <c r="A39" s="46">
        <v>3</v>
      </c>
      <c r="B39" s="47" t="s">
        <v>39</v>
      </c>
      <c r="C39" s="48">
        <v>3713.5</v>
      </c>
      <c r="D39" s="44">
        <v>0</v>
      </c>
      <c r="E39" s="44">
        <v>0</v>
      </c>
      <c r="F39" s="44">
        <v>0</v>
      </c>
      <c r="G39" s="49">
        <f t="shared" si="13"/>
        <v>8576.8875178594626</v>
      </c>
      <c r="H39" s="44">
        <v>0</v>
      </c>
      <c r="I39" s="49">
        <f t="shared" si="14"/>
        <v>1590.1560758713006</v>
      </c>
      <c r="J39" s="44">
        <v>0</v>
      </c>
      <c r="K39" s="49">
        <f>C39*$AD$25</f>
        <v>3245.3646228697385</v>
      </c>
      <c r="L39" s="44">
        <v>0</v>
      </c>
      <c r="M39" s="44">
        <v>0</v>
      </c>
      <c r="N39" s="44">
        <v>0</v>
      </c>
      <c r="O39" s="49">
        <f t="shared" ref="O39:O40" si="19">$AD$28*C39</f>
        <v>2580.5180000846171</v>
      </c>
      <c r="P39" s="44">
        <v>0</v>
      </c>
      <c r="Q39" s="50">
        <f t="shared" si="15"/>
        <v>15992.926216685119</v>
      </c>
      <c r="R39" s="44">
        <f t="shared" si="16"/>
        <v>2015.108703302325</v>
      </c>
      <c r="S39" s="44">
        <f t="shared" si="17"/>
        <v>1599.2926216685119</v>
      </c>
      <c r="T39" s="44">
        <f t="shared" si="18"/>
        <v>12378.524891714282</v>
      </c>
    </row>
    <row r="40" spans="1:41" s="17" customFormat="1" ht="27" customHeight="1" x14ac:dyDescent="0.3">
      <c r="A40" s="46">
        <v>4</v>
      </c>
      <c r="B40" s="47" t="s">
        <v>40</v>
      </c>
      <c r="C40" s="48">
        <v>3968.1</v>
      </c>
      <c r="D40" s="44">
        <v>0</v>
      </c>
      <c r="E40" s="44">
        <v>0</v>
      </c>
      <c r="F40" s="44">
        <v>0</v>
      </c>
      <c r="G40" s="49">
        <f t="shared" si="13"/>
        <v>9164.9245616313819</v>
      </c>
      <c r="H40" s="44">
        <v>0</v>
      </c>
      <c r="I40" s="49">
        <f t="shared" si="14"/>
        <v>1699.1782212642809</v>
      </c>
      <c r="J40" s="44">
        <v>0</v>
      </c>
      <c r="K40" s="49">
        <f>C40*$AD$25</f>
        <v>3467.8689538196872</v>
      </c>
      <c r="L40" s="44">
        <v>0</v>
      </c>
      <c r="M40" s="44">
        <v>0</v>
      </c>
      <c r="N40" s="44">
        <v>0</v>
      </c>
      <c r="O40" s="49">
        <f t="shared" si="19"/>
        <v>2757.4400097309194</v>
      </c>
      <c r="P40" s="44">
        <v>0</v>
      </c>
      <c r="Q40" s="50">
        <f t="shared" si="15"/>
        <v>17089.411746446269</v>
      </c>
      <c r="R40" s="44">
        <f t="shared" si="16"/>
        <v>2153.2658800522299</v>
      </c>
      <c r="S40" s="44">
        <f t="shared" si="17"/>
        <v>1708.9411746446269</v>
      </c>
      <c r="T40" s="44">
        <f t="shared" si="18"/>
        <v>13227.204691749412</v>
      </c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1:41" s="16" customFormat="1" ht="27" customHeight="1" x14ac:dyDescent="0.3">
      <c r="A41" s="46">
        <v>9</v>
      </c>
      <c r="B41" s="47" t="s">
        <v>37</v>
      </c>
      <c r="C41" s="48">
        <v>3887.85</v>
      </c>
      <c r="D41" s="44">
        <v>0</v>
      </c>
      <c r="E41" s="44">
        <v>0</v>
      </c>
      <c r="F41" s="44">
        <v>0</v>
      </c>
      <c r="G41" s="49">
        <f t="shared" ref="G41" si="20">C41*$AD$21</f>
        <v>8979.575100662425</v>
      </c>
      <c r="H41" s="44">
        <v>0</v>
      </c>
      <c r="I41" s="44">
        <f>642.86*C41*W35</f>
        <v>0</v>
      </c>
      <c r="J41" s="44">
        <v>0</v>
      </c>
      <c r="K41" s="49">
        <f>C41*$AD$25</f>
        <v>3397.7355187893127</v>
      </c>
      <c r="L41" s="44">
        <v>0</v>
      </c>
      <c r="M41" s="44">
        <v>0</v>
      </c>
      <c r="N41" s="44">
        <v>0</v>
      </c>
      <c r="O41" s="49">
        <f t="shared" ref="O41:O43" si="21">$AD$28*C41</f>
        <v>2701.6741366982574</v>
      </c>
      <c r="P41" s="44">
        <v>0</v>
      </c>
      <c r="Q41" s="50">
        <f t="shared" si="15"/>
        <v>15078.984756149996</v>
      </c>
      <c r="R41" s="44">
        <f t="shared" si="16"/>
        <v>1899.9520792748995</v>
      </c>
      <c r="S41" s="44">
        <f t="shared" si="17"/>
        <v>1507.8984756149996</v>
      </c>
      <c r="T41" s="44">
        <f t="shared" si="18"/>
        <v>11671.134201260096</v>
      </c>
    </row>
    <row r="42" spans="1:41" s="17" customFormat="1" ht="27" customHeight="1" x14ac:dyDescent="0.3">
      <c r="A42" s="46">
        <v>11</v>
      </c>
      <c r="B42" s="47" t="s">
        <v>21</v>
      </c>
      <c r="C42" s="48">
        <v>635.9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9">
        <f t="shared" si="21"/>
        <v>441.88808300896949</v>
      </c>
      <c r="P42" s="44">
        <v>0</v>
      </c>
      <c r="Q42" s="57">
        <f t="shared" si="15"/>
        <v>441.88808300896949</v>
      </c>
      <c r="R42" s="44">
        <f t="shared" si="16"/>
        <v>55.677898459130155</v>
      </c>
      <c r="S42" s="44">
        <f t="shared" si="17"/>
        <v>44.188808300896952</v>
      </c>
      <c r="T42" s="44">
        <f t="shared" si="18"/>
        <v>342.02137624894237</v>
      </c>
      <c r="U42" s="16"/>
      <c r="V42" s="16"/>
      <c r="W42" s="16"/>
      <c r="X42" s="16"/>
      <c r="Y42" s="16"/>
      <c r="Z42" s="16"/>
      <c r="AA42" s="16"/>
      <c r="AB42" s="16"/>
      <c r="AC42" s="16"/>
      <c r="AD42" s="31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</row>
    <row r="43" spans="1:41" s="17" customFormat="1" ht="27" customHeight="1" x14ac:dyDescent="0.3">
      <c r="A43" s="46">
        <v>12</v>
      </c>
      <c r="B43" s="47" t="s">
        <v>22</v>
      </c>
      <c r="C43" s="48">
        <v>632.70000000000005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9">
        <f t="shared" si="21"/>
        <v>439.66439710610945</v>
      </c>
      <c r="P43" s="44">
        <v>0</v>
      </c>
      <c r="Q43" s="57">
        <f t="shared" si="15"/>
        <v>439.66439710610945</v>
      </c>
      <c r="R43" s="44">
        <f t="shared" si="16"/>
        <v>55.397714035369788</v>
      </c>
      <c r="S43" s="44">
        <f t="shared" si="17"/>
        <v>43.966439710610949</v>
      </c>
      <c r="T43" s="44">
        <f t="shared" si="18"/>
        <v>340.30024336012872</v>
      </c>
      <c r="AD43" s="31"/>
    </row>
    <row r="44" spans="1:41" s="17" customFormat="1" ht="27" customHeight="1" x14ac:dyDescent="0.3">
      <c r="A44" s="46"/>
      <c r="B44" s="53" t="s">
        <v>57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AD44" s="30"/>
    </row>
    <row r="45" spans="1:41" s="17" customFormat="1" ht="27" customHeight="1" x14ac:dyDescent="0.3">
      <c r="A45" s="46">
        <v>21</v>
      </c>
      <c r="B45" s="53" t="s">
        <v>58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</row>
    <row r="46" spans="1:41" s="17" customFormat="1" ht="45" customHeight="1" x14ac:dyDescent="0.3">
      <c r="A46" s="54"/>
      <c r="B46" s="55" t="s">
        <v>32</v>
      </c>
      <c r="C46" s="56">
        <f>SUM(C37:C43)</f>
        <v>19777.45</v>
      </c>
      <c r="D46" s="56">
        <v>0</v>
      </c>
      <c r="E46" s="56">
        <v>0</v>
      </c>
      <c r="F46" s="56">
        <v>0</v>
      </c>
      <c r="G46" s="56">
        <f t="shared" ref="G46:T46" si="22">SUM(G37:G43)</f>
        <v>42748.976581374205</v>
      </c>
      <c r="H46" s="56">
        <f t="shared" si="22"/>
        <v>0</v>
      </c>
      <c r="I46" s="56">
        <f t="shared" si="22"/>
        <v>6260.8514838600468</v>
      </c>
      <c r="J46" s="56">
        <f t="shared" si="22"/>
        <v>0</v>
      </c>
      <c r="K46" s="56">
        <f t="shared" si="22"/>
        <v>16175.566716036774</v>
      </c>
      <c r="L46" s="56">
        <f t="shared" si="22"/>
        <v>0</v>
      </c>
      <c r="M46" s="56">
        <f t="shared" si="22"/>
        <v>0</v>
      </c>
      <c r="N46" s="56">
        <f t="shared" si="22"/>
        <v>40791.377749022402</v>
      </c>
      <c r="O46" s="56">
        <f t="shared" si="22"/>
        <v>11490.097765907938</v>
      </c>
      <c r="P46" s="56">
        <f t="shared" si="22"/>
        <v>0</v>
      </c>
      <c r="Q46" s="56">
        <f t="shared" si="22"/>
        <v>117466.87029620138</v>
      </c>
      <c r="R46" s="56">
        <f t="shared" si="22"/>
        <v>14800.825657321373</v>
      </c>
      <c r="S46" s="56">
        <f t="shared" si="22"/>
        <v>11746.68702962014</v>
      </c>
      <c r="T46" s="56">
        <f t="shared" si="22"/>
        <v>90919.357609259867</v>
      </c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</row>
    <row r="47" spans="1:41" s="17" customFormat="1" ht="30" customHeight="1" x14ac:dyDescent="0.3">
      <c r="A47" s="99" t="s">
        <v>54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1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</row>
    <row r="48" spans="1:41" s="17" customFormat="1" ht="48" customHeight="1" x14ac:dyDescent="0.3">
      <c r="A48" s="46">
        <v>1</v>
      </c>
      <c r="B48" s="47" t="s">
        <v>34</v>
      </c>
      <c r="C48" s="48">
        <v>944.6</v>
      </c>
      <c r="D48" s="44">
        <v>0</v>
      </c>
      <c r="E48" s="44">
        <v>0</v>
      </c>
      <c r="F48" s="44">
        <v>0</v>
      </c>
      <c r="G48" s="49">
        <f>C48*$AD$21</f>
        <v>2181.6959605143529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50">
        <f>SUM(G48:O48)</f>
        <v>2181.6959605143529</v>
      </c>
      <c r="R48" s="44">
        <f>Q48*12.6%</f>
        <v>274.89369102480845</v>
      </c>
      <c r="S48" s="44">
        <f>Q48*10%</f>
        <v>218.16959605143529</v>
      </c>
      <c r="T48" s="44">
        <f>Q48-R48-S48</f>
        <v>1688.6326734381091</v>
      </c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</row>
    <row r="49" spans="1:41" s="17" customFormat="1" ht="27" customHeight="1" x14ac:dyDescent="0.3">
      <c r="A49" s="46">
        <v>2</v>
      </c>
      <c r="B49" s="47" t="s">
        <v>47</v>
      </c>
      <c r="C49" s="48">
        <v>587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9">
        <f t="shared" ref="K49:K54" si="23">C49*$AD$25</f>
        <v>513.00095156174405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50">
        <f t="shared" ref="Q49:Q54" si="24">SUM(G49:O49)</f>
        <v>513.00095156174405</v>
      </c>
      <c r="R49" s="44">
        <f t="shared" ref="R49:R77" si="25">Q49*12.6%</f>
        <v>64.638119896779756</v>
      </c>
      <c r="S49" s="44">
        <f t="shared" ref="S49:S77" si="26">Q49*10%</f>
        <v>51.300095156174407</v>
      </c>
      <c r="T49" s="44">
        <f t="shared" ref="T49:T77" si="27">Q49-R49-S49</f>
        <v>397.0627365087899</v>
      </c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</row>
    <row r="50" spans="1:41" s="17" customFormat="1" ht="27" customHeight="1" x14ac:dyDescent="0.3">
      <c r="A50" s="46">
        <v>3</v>
      </c>
      <c r="B50" s="47" t="s">
        <v>48</v>
      </c>
      <c r="C50" s="48">
        <v>956.9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9">
        <f t="shared" si="23"/>
        <v>836.2702053653029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50">
        <f t="shared" si="24"/>
        <v>836.2702053653029</v>
      </c>
      <c r="R50" s="44">
        <f t="shared" si="25"/>
        <v>105.37004587602817</v>
      </c>
      <c r="S50" s="44">
        <f t="shared" si="26"/>
        <v>83.627020536530296</v>
      </c>
      <c r="T50" s="44">
        <f t="shared" si="27"/>
        <v>647.27313895274449</v>
      </c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1" s="17" customFormat="1" ht="42" customHeight="1" x14ac:dyDescent="0.3">
      <c r="A51" s="46">
        <v>4</v>
      </c>
      <c r="B51" s="47" t="s">
        <v>34</v>
      </c>
      <c r="C51" s="48">
        <v>944.6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9">
        <f t="shared" si="23"/>
        <v>825.52078167840443</v>
      </c>
      <c r="L51" s="44">
        <v>0</v>
      </c>
      <c r="M51" s="44">
        <v>0</v>
      </c>
      <c r="N51" s="44">
        <v>0</v>
      </c>
      <c r="O51" s="49">
        <f>$AD$28*C51</f>
        <v>656.40428245049941</v>
      </c>
      <c r="P51" s="44">
        <v>0</v>
      </c>
      <c r="Q51" s="50">
        <f t="shared" si="24"/>
        <v>1481.9250641289038</v>
      </c>
      <c r="R51" s="44">
        <f t="shared" si="25"/>
        <v>186.7225580802419</v>
      </c>
      <c r="S51" s="44">
        <f t="shared" si="26"/>
        <v>148.1925064128904</v>
      </c>
      <c r="T51" s="44">
        <f t="shared" si="27"/>
        <v>1147.0099996357715</v>
      </c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1" s="17" customFormat="1" ht="27" customHeight="1" x14ac:dyDescent="0.3">
      <c r="A52" s="46">
        <v>5</v>
      </c>
      <c r="B52" s="47" t="s">
        <v>29</v>
      </c>
      <c r="C52" s="48">
        <v>583</v>
      </c>
      <c r="D52" s="44">
        <v>0</v>
      </c>
      <c r="E52" s="44">
        <v>0</v>
      </c>
      <c r="F52" s="44">
        <v>0</v>
      </c>
      <c r="G52" s="44">
        <v>0</v>
      </c>
      <c r="H52" s="49">
        <f>C52*$AD$22</f>
        <v>3144.5500846023679</v>
      </c>
      <c r="I52" s="49">
        <f>C52*$AD$23</f>
        <v>249.64615382603156</v>
      </c>
      <c r="J52" s="44">
        <v>0</v>
      </c>
      <c r="K52" s="49">
        <f t="shared" si="23"/>
        <v>509.50520402128922</v>
      </c>
      <c r="L52" s="44">
        <v>0</v>
      </c>
      <c r="M52" s="44">
        <v>0</v>
      </c>
      <c r="N52" s="44">
        <v>0</v>
      </c>
      <c r="O52" s="49">
        <f>$AD$28*C52</f>
        <v>405.12777542731436</v>
      </c>
      <c r="P52" s="44">
        <v>0</v>
      </c>
      <c r="Q52" s="50">
        <f t="shared" si="24"/>
        <v>4308.8292178770025</v>
      </c>
      <c r="R52" s="44">
        <f t="shared" si="25"/>
        <v>542.91248145250233</v>
      </c>
      <c r="S52" s="44">
        <f t="shared" si="26"/>
        <v>430.8829217877003</v>
      </c>
      <c r="T52" s="44">
        <f t="shared" si="27"/>
        <v>3335.0338146368003</v>
      </c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1" s="17" customFormat="1" ht="27" customHeight="1" x14ac:dyDescent="0.3">
      <c r="A53" s="46">
        <v>6</v>
      </c>
      <c r="B53" s="47" t="s">
        <v>43</v>
      </c>
      <c r="C53" s="48">
        <v>3253.5</v>
      </c>
      <c r="D53" s="44">
        <v>0</v>
      </c>
      <c r="E53" s="44">
        <v>0</v>
      </c>
      <c r="F53" s="44">
        <v>0</v>
      </c>
      <c r="G53" s="44">
        <v>0</v>
      </c>
      <c r="H53" s="49">
        <f>C53*$AD$22</f>
        <v>17548.531218274107</v>
      </c>
      <c r="I53" s="49">
        <f>C53*$AD$23</f>
        <v>1393.1796937787199</v>
      </c>
      <c r="J53" s="44">
        <v>0</v>
      </c>
      <c r="K53" s="49">
        <f t="shared" si="23"/>
        <v>2843.3536557174348</v>
      </c>
      <c r="L53" s="44">
        <v>0</v>
      </c>
      <c r="M53" s="44">
        <v>0</v>
      </c>
      <c r="N53" s="44">
        <v>0</v>
      </c>
      <c r="O53" s="49">
        <f>$AD$28*C53</f>
        <v>2260.8631515484858</v>
      </c>
      <c r="P53" s="44">
        <v>0</v>
      </c>
      <c r="Q53" s="57">
        <f t="shared" si="24"/>
        <v>24045.927719318744</v>
      </c>
      <c r="R53" s="44">
        <f t="shared" si="25"/>
        <v>3029.7868926341616</v>
      </c>
      <c r="S53" s="44">
        <f t="shared" si="26"/>
        <v>2404.5927719318747</v>
      </c>
      <c r="T53" s="44">
        <f t="shared" si="27"/>
        <v>18611.548054752708</v>
      </c>
    </row>
    <row r="54" spans="1:41" s="17" customFormat="1" ht="27" customHeight="1" x14ac:dyDescent="0.3">
      <c r="A54" s="46">
        <v>7</v>
      </c>
      <c r="B54" s="47" t="s">
        <v>42</v>
      </c>
      <c r="C54" s="48">
        <v>3915.5</v>
      </c>
      <c r="D54" s="44">
        <v>0</v>
      </c>
      <c r="E54" s="44">
        <v>0</v>
      </c>
      <c r="F54" s="44">
        <v>0</v>
      </c>
      <c r="G54" s="49">
        <f>C54*$AD$21</f>
        <v>9043.4369398623203</v>
      </c>
      <c r="H54" s="44">
        <v>0</v>
      </c>
      <c r="I54" s="49">
        <f>C54*$AD$23</f>
        <v>1676.6544001815207</v>
      </c>
      <c r="J54" s="44">
        <v>0</v>
      </c>
      <c r="K54" s="49">
        <f t="shared" si="23"/>
        <v>3421.8998736627063</v>
      </c>
      <c r="L54" s="44">
        <v>0</v>
      </c>
      <c r="M54" s="44">
        <v>0</v>
      </c>
      <c r="N54" s="44">
        <v>0</v>
      </c>
      <c r="O54" s="49">
        <f>$AD$28*C54</f>
        <v>2720.8881727026578</v>
      </c>
      <c r="P54" s="44">
        <v>0</v>
      </c>
      <c r="Q54" s="57">
        <f t="shared" si="24"/>
        <v>16862.879386409204</v>
      </c>
      <c r="R54" s="44">
        <f t="shared" si="25"/>
        <v>2124.7228026875596</v>
      </c>
      <c r="S54" s="44">
        <f t="shared" si="26"/>
        <v>1686.2879386409204</v>
      </c>
      <c r="T54" s="44">
        <f t="shared" si="27"/>
        <v>13051.868645080724</v>
      </c>
    </row>
    <row r="55" spans="1:41" s="17" customFormat="1" ht="27" customHeight="1" x14ac:dyDescent="0.3">
      <c r="A55" s="46">
        <v>8</v>
      </c>
      <c r="B55" s="59" t="s">
        <v>74</v>
      </c>
      <c r="C55" s="48">
        <v>1034.58</v>
      </c>
      <c r="D55" s="58">
        <v>0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66">
        <f>C55*AD27</f>
        <v>13014.847218769997</v>
      </c>
      <c r="O55" s="58">
        <v>0</v>
      </c>
      <c r="P55" s="58">
        <v>0</v>
      </c>
      <c r="Q55" s="57">
        <f t="shared" ref="Q55:Q56" si="28">SUM(G55:O55)</f>
        <v>13014.847218769997</v>
      </c>
      <c r="R55" s="60">
        <f t="shared" ref="R55:R56" si="29">Q55*12.6%</f>
        <v>1639.8707495650197</v>
      </c>
      <c r="S55" s="60">
        <f t="shared" ref="S55:S56" si="30">Q55*10%</f>
        <v>1301.4847218769999</v>
      </c>
      <c r="T55" s="60">
        <f t="shared" ref="T55:T56" si="31">Q55-R55-S55</f>
        <v>10073.491747327978</v>
      </c>
    </row>
    <row r="56" spans="1:41" s="17" customFormat="1" ht="27" customHeight="1" x14ac:dyDescent="0.3">
      <c r="A56" s="46">
        <v>9</v>
      </c>
      <c r="B56" s="59" t="s">
        <v>75</v>
      </c>
      <c r="C56" s="48">
        <v>1035</v>
      </c>
      <c r="D56" s="58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66">
        <f>C56*AD27</f>
        <v>13020.130750088874</v>
      </c>
      <c r="O56" s="58">
        <v>0</v>
      </c>
      <c r="P56" s="44">
        <v>0</v>
      </c>
      <c r="Q56" s="57">
        <f t="shared" si="28"/>
        <v>13020.130750088874</v>
      </c>
      <c r="R56" s="44">
        <f t="shared" si="29"/>
        <v>1640.5364745111981</v>
      </c>
      <c r="S56" s="44">
        <f t="shared" si="30"/>
        <v>1302.0130750088874</v>
      </c>
      <c r="T56" s="44">
        <f t="shared" si="31"/>
        <v>10077.581200568788</v>
      </c>
    </row>
    <row r="57" spans="1:41" s="17" customFormat="1" ht="27" customHeight="1" x14ac:dyDescent="0.3">
      <c r="A57" s="46">
        <v>10</v>
      </c>
      <c r="B57" s="59" t="s">
        <v>76</v>
      </c>
      <c r="C57" s="48">
        <v>1486.9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66">
        <f>C57*AD27</f>
        <v>18704.958852470674</v>
      </c>
      <c r="O57" s="58">
        <v>0</v>
      </c>
      <c r="P57" s="58">
        <v>0</v>
      </c>
      <c r="Q57" s="57">
        <f t="shared" ref="Q57:Q58" si="32">SUM(G57:O57)</f>
        <v>18704.958852470674</v>
      </c>
      <c r="R57" s="60">
        <f t="shared" ref="R57:R58" si="33">Q57*12.6%</f>
        <v>2356.8248154113048</v>
      </c>
      <c r="S57" s="60">
        <f t="shared" ref="S57:S58" si="34">Q57*10%</f>
        <v>1870.4958852470675</v>
      </c>
      <c r="T57" s="60">
        <f t="shared" ref="T57:T58" si="35">Q57-R57-S57</f>
        <v>14477.638151812302</v>
      </c>
    </row>
    <row r="58" spans="1:41" s="17" customFormat="1" ht="27" customHeight="1" x14ac:dyDescent="0.3">
      <c r="A58" s="46">
        <v>11</v>
      </c>
      <c r="B58" s="59" t="s">
        <v>77</v>
      </c>
      <c r="C58" s="64">
        <v>702.3</v>
      </c>
      <c r="D58" s="44"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6">
        <f>C58*AD27</f>
        <v>8834.8191553501601</v>
      </c>
      <c r="O58" s="58">
        <v>0</v>
      </c>
      <c r="P58" s="58">
        <v>0</v>
      </c>
      <c r="Q58" s="57">
        <f t="shared" si="32"/>
        <v>8834.8191553501601</v>
      </c>
      <c r="R58" s="44">
        <f t="shared" si="33"/>
        <v>1113.1872135741203</v>
      </c>
      <c r="S58" s="44">
        <f t="shared" si="34"/>
        <v>883.48191553501601</v>
      </c>
      <c r="T58" s="44">
        <f t="shared" si="35"/>
        <v>6838.1500262410236</v>
      </c>
    </row>
    <row r="59" spans="1:41" s="17" customFormat="1" ht="27" customHeight="1" x14ac:dyDescent="0.3">
      <c r="A59" s="46">
        <v>12</v>
      </c>
      <c r="B59" s="59" t="s">
        <v>78</v>
      </c>
      <c r="C59" s="65">
        <v>3617.3</v>
      </c>
      <c r="D59" s="60">
        <v>0</v>
      </c>
      <c r="E59" s="60">
        <v>0</v>
      </c>
      <c r="F59" s="60">
        <v>0</v>
      </c>
      <c r="G59" s="60">
        <v>0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6">
        <f>C59*$AD$27</f>
        <v>45505.042475648777</v>
      </c>
      <c r="O59" s="58">
        <v>0</v>
      </c>
      <c r="P59" s="58">
        <v>0</v>
      </c>
      <c r="Q59" s="57">
        <f t="shared" ref="Q59:Q63" si="36">SUM(G59:O59)</f>
        <v>45505.042475648777</v>
      </c>
      <c r="R59" s="60">
        <f t="shared" ref="R59:R63" si="37">Q59*12.6%</f>
        <v>5733.6353519317463</v>
      </c>
      <c r="S59" s="60">
        <f t="shared" ref="S59:S63" si="38">Q59*10%</f>
        <v>4550.5042475648779</v>
      </c>
      <c r="T59" s="60">
        <f t="shared" ref="T59:T63" si="39">Q59-R59-S59</f>
        <v>35220.902876152148</v>
      </c>
    </row>
    <row r="60" spans="1:41" s="17" customFormat="1" ht="27" customHeight="1" x14ac:dyDescent="0.3">
      <c r="A60" s="46">
        <v>13</v>
      </c>
      <c r="B60" s="59" t="s">
        <v>79</v>
      </c>
      <c r="C60" s="65">
        <v>2189.1999999999998</v>
      </c>
      <c r="D60" s="60"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6">
        <f>C60*$AD$27</f>
        <v>27539.778007820831</v>
      </c>
      <c r="O60" s="58">
        <v>0</v>
      </c>
      <c r="P60" s="58">
        <v>0</v>
      </c>
      <c r="Q60" s="57">
        <f t="shared" si="36"/>
        <v>27539.778007820831</v>
      </c>
      <c r="R60" s="60">
        <f t="shared" si="37"/>
        <v>3470.0120289854249</v>
      </c>
      <c r="S60" s="60">
        <f t="shared" si="38"/>
        <v>2753.9778007820832</v>
      </c>
      <c r="T60" s="60">
        <f t="shared" si="39"/>
        <v>21315.788178053324</v>
      </c>
    </row>
    <row r="61" spans="1:41" s="17" customFormat="1" ht="27" customHeight="1" x14ac:dyDescent="0.3">
      <c r="A61" s="46">
        <v>14</v>
      </c>
      <c r="B61" s="59" t="s">
        <v>36</v>
      </c>
      <c r="C61" s="65">
        <v>3242.6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6">
        <f>C61*$AD$27</f>
        <v>40791.377749022402</v>
      </c>
      <c r="O61" s="58">
        <v>0</v>
      </c>
      <c r="P61" s="58">
        <v>0</v>
      </c>
      <c r="Q61" s="57">
        <f t="shared" si="36"/>
        <v>40791.377749022402</v>
      </c>
      <c r="R61" s="60">
        <f t="shared" si="37"/>
        <v>5139.7135963768224</v>
      </c>
      <c r="S61" s="60">
        <f t="shared" si="38"/>
        <v>4079.1377749022404</v>
      </c>
      <c r="T61" s="60">
        <f t="shared" si="39"/>
        <v>31572.526377743339</v>
      </c>
    </row>
    <row r="62" spans="1:41" ht="27" customHeight="1" x14ac:dyDescent="0.3">
      <c r="A62" s="46">
        <v>17</v>
      </c>
      <c r="B62" s="51" t="s">
        <v>50</v>
      </c>
      <c r="C62" s="48">
        <v>761.4</v>
      </c>
      <c r="D62" s="67">
        <v>0</v>
      </c>
      <c r="E62" s="67">
        <v>0</v>
      </c>
      <c r="F62" s="67">
        <v>0</v>
      </c>
      <c r="G62" s="67">
        <v>0</v>
      </c>
      <c r="H62" s="67">
        <v>0</v>
      </c>
      <c r="I62" s="67">
        <v>0</v>
      </c>
      <c r="J62" s="67">
        <v>0</v>
      </c>
      <c r="K62" s="70">
        <f>C62*$AD$25</f>
        <v>665.41554432557393</v>
      </c>
      <c r="L62" s="67">
        <v>0</v>
      </c>
      <c r="M62" s="67">
        <v>0</v>
      </c>
      <c r="N62" s="70">
        <f>'Краткосрочный план 2023-202 (2'!N50</f>
        <v>8000</v>
      </c>
      <c r="O62" s="67">
        <v>0</v>
      </c>
      <c r="P62" s="67">
        <v>0</v>
      </c>
      <c r="Q62" s="50">
        <f t="shared" si="36"/>
        <v>8665.4155443255731</v>
      </c>
      <c r="R62" s="67">
        <f t="shared" si="37"/>
        <v>1091.8423585850221</v>
      </c>
      <c r="S62" s="67">
        <f t="shared" si="38"/>
        <v>866.5415544325574</v>
      </c>
      <c r="T62" s="67">
        <f t="shared" si="39"/>
        <v>6707.0316313079929</v>
      </c>
    </row>
    <row r="63" spans="1:41" s="17" customFormat="1" ht="42" customHeight="1" x14ac:dyDescent="0.3">
      <c r="A63" s="46">
        <v>16</v>
      </c>
      <c r="B63" s="59" t="s">
        <v>80</v>
      </c>
      <c r="C63" s="48">
        <v>751.9</v>
      </c>
      <c r="D63" s="44">
        <v>0</v>
      </c>
      <c r="E63" s="60">
        <v>0</v>
      </c>
      <c r="F63" s="60">
        <v>0</v>
      </c>
      <c r="G63" s="60">
        <v>0</v>
      </c>
      <c r="H63" s="66">
        <f>C63*AD22</f>
        <v>4055.5526734348546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58">
        <v>0</v>
      </c>
      <c r="P63" s="58">
        <v>0</v>
      </c>
      <c r="Q63" s="57">
        <f t="shared" si="36"/>
        <v>4055.5526734348546</v>
      </c>
      <c r="R63" s="60">
        <f t="shared" si="37"/>
        <v>510.9996368527917</v>
      </c>
      <c r="S63" s="60">
        <f t="shared" si="38"/>
        <v>405.55526734348547</v>
      </c>
      <c r="T63" s="60">
        <f t="shared" si="39"/>
        <v>3138.9977692385773</v>
      </c>
    </row>
    <row r="64" spans="1:41" s="17" customFormat="1" ht="42" customHeight="1" x14ac:dyDescent="0.3">
      <c r="A64" s="46">
        <v>17</v>
      </c>
      <c r="B64" s="102" t="s">
        <v>92</v>
      </c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4"/>
    </row>
    <row r="65" spans="1:28" s="17" customFormat="1" ht="42" customHeight="1" x14ac:dyDescent="0.3">
      <c r="A65" s="46">
        <v>18</v>
      </c>
      <c r="B65" s="59" t="s">
        <v>81</v>
      </c>
      <c r="C65" s="75">
        <v>3617.3</v>
      </c>
      <c r="D65" s="62"/>
      <c r="E65" s="62"/>
      <c r="F65" s="62"/>
      <c r="G65" s="68">
        <v>3300</v>
      </c>
      <c r="H65" s="69"/>
      <c r="I65" s="68">
        <v>2400</v>
      </c>
      <c r="J65" s="68">
        <v>2800</v>
      </c>
      <c r="K65" s="68">
        <v>5500</v>
      </c>
      <c r="L65" s="69"/>
      <c r="M65" s="69"/>
      <c r="N65" s="69"/>
      <c r="O65" s="58"/>
      <c r="P65" s="58"/>
      <c r="Q65" s="57">
        <f>K65+J65+I65+G65</f>
        <v>14000</v>
      </c>
      <c r="R65" s="67">
        <f t="shared" ref="R65:R68" si="40">Q65*12.6%</f>
        <v>1764</v>
      </c>
      <c r="S65" s="67">
        <f t="shared" ref="S65:S68" si="41">Q65*10%</f>
        <v>1400</v>
      </c>
      <c r="T65" s="67">
        <f t="shared" ref="T65:T75" si="42">Q65-R65-S65</f>
        <v>10836</v>
      </c>
    </row>
    <row r="66" spans="1:28" s="17" customFormat="1" ht="42" customHeight="1" x14ac:dyDescent="0.3">
      <c r="A66" s="46">
        <v>19</v>
      </c>
      <c r="B66" s="59" t="s">
        <v>82</v>
      </c>
      <c r="C66" s="75">
        <v>705.2</v>
      </c>
      <c r="D66" s="62"/>
      <c r="E66" s="62"/>
      <c r="F66" s="62"/>
      <c r="G66" s="62"/>
      <c r="H66" s="68">
        <v>2500</v>
      </c>
      <c r="I66" s="68">
        <v>500</v>
      </c>
      <c r="J66" s="68">
        <v>600</v>
      </c>
      <c r="K66" s="68">
        <v>1100</v>
      </c>
      <c r="L66" s="68"/>
      <c r="M66" s="68">
        <v>4000</v>
      </c>
      <c r="N66" s="68">
        <v>5500</v>
      </c>
      <c r="O66" s="68">
        <v>1000</v>
      </c>
      <c r="P66" s="69"/>
      <c r="Q66" s="57">
        <f>O66+N66+M66+K66+J66+I66+H66</f>
        <v>15200</v>
      </c>
      <c r="R66" s="67">
        <f t="shared" si="40"/>
        <v>1915.2</v>
      </c>
      <c r="S66" s="67">
        <f t="shared" si="41"/>
        <v>1520</v>
      </c>
      <c r="T66" s="67">
        <f t="shared" si="42"/>
        <v>11764.8</v>
      </c>
    </row>
    <row r="67" spans="1:28" s="17" customFormat="1" ht="42" customHeight="1" x14ac:dyDescent="0.3">
      <c r="A67" s="46">
        <v>20</v>
      </c>
      <c r="B67" s="59" t="s">
        <v>83</v>
      </c>
      <c r="C67" s="75">
        <v>650.29999999999995</v>
      </c>
      <c r="D67" s="62"/>
      <c r="E67" s="62"/>
      <c r="F67" s="62"/>
      <c r="G67" s="62"/>
      <c r="H67" s="66"/>
      <c r="I67" s="62"/>
      <c r="J67" s="62"/>
      <c r="K67" s="62"/>
      <c r="L67" s="62"/>
      <c r="M67" s="68">
        <v>4000</v>
      </c>
      <c r="N67" s="62"/>
      <c r="O67" s="58"/>
      <c r="P67" s="58"/>
      <c r="Q67" s="57">
        <f>M67</f>
        <v>4000</v>
      </c>
      <c r="R67" s="67">
        <f t="shared" si="40"/>
        <v>504</v>
      </c>
      <c r="S67" s="67">
        <f t="shared" si="41"/>
        <v>400</v>
      </c>
      <c r="T67" s="67">
        <f t="shared" si="42"/>
        <v>3096</v>
      </c>
    </row>
    <row r="68" spans="1:28" s="17" customFormat="1" ht="42" customHeight="1" x14ac:dyDescent="0.3">
      <c r="A68" s="46">
        <v>21</v>
      </c>
      <c r="B68" s="59" t="s">
        <v>84</v>
      </c>
      <c r="C68" s="75">
        <v>637.4</v>
      </c>
      <c r="D68" s="62"/>
      <c r="E68" s="62"/>
      <c r="F68" s="62"/>
      <c r="G68" s="62"/>
      <c r="H68" s="66"/>
      <c r="I68" s="62"/>
      <c r="J68" s="62"/>
      <c r="K68" s="68">
        <v>650</v>
      </c>
      <c r="L68" s="69"/>
      <c r="M68" s="68">
        <v>4000</v>
      </c>
      <c r="N68" s="68">
        <v>5000</v>
      </c>
      <c r="O68" s="58"/>
      <c r="P68" s="58"/>
      <c r="Q68" s="57">
        <f>N68+M68+K68</f>
        <v>9650</v>
      </c>
      <c r="R68" s="67">
        <f t="shared" si="40"/>
        <v>1215.9000000000001</v>
      </c>
      <c r="S68" s="67">
        <f t="shared" si="41"/>
        <v>965</v>
      </c>
      <c r="T68" s="67">
        <f t="shared" si="42"/>
        <v>7469.1</v>
      </c>
    </row>
    <row r="69" spans="1:28" s="17" customFormat="1" ht="42" customHeight="1" x14ac:dyDescent="0.3">
      <c r="A69" s="46">
        <v>22</v>
      </c>
      <c r="B69" s="59" t="s">
        <v>85</v>
      </c>
      <c r="C69" s="75">
        <v>641.6</v>
      </c>
      <c r="D69" s="62"/>
      <c r="E69" s="62"/>
      <c r="F69" s="62"/>
      <c r="G69" s="62"/>
      <c r="H69" s="66"/>
      <c r="I69" s="62"/>
      <c r="J69" s="62"/>
      <c r="K69" s="68">
        <v>1000</v>
      </c>
      <c r="L69" s="69"/>
      <c r="M69" s="69"/>
      <c r="N69" s="68">
        <v>5000</v>
      </c>
      <c r="O69" s="58"/>
      <c r="P69" s="58"/>
      <c r="Q69" s="68">
        <f>N69+K69</f>
        <v>6000</v>
      </c>
      <c r="R69" s="67">
        <f t="shared" ref="R69:R76" si="43">Q69*12.6%</f>
        <v>756</v>
      </c>
      <c r="S69" s="67">
        <f t="shared" ref="S69:S75" si="44">Q69*10%</f>
        <v>600</v>
      </c>
      <c r="T69" s="67">
        <f t="shared" ref="T69" si="45">Q69-R69-S69</f>
        <v>4644</v>
      </c>
    </row>
    <row r="70" spans="1:28" s="17" customFormat="1" ht="42" customHeight="1" x14ac:dyDescent="0.3">
      <c r="A70" s="46">
        <v>23</v>
      </c>
      <c r="B70" s="59" t="s">
        <v>86</v>
      </c>
      <c r="C70" s="75">
        <v>726.1</v>
      </c>
      <c r="D70" s="62"/>
      <c r="E70" s="62"/>
      <c r="F70" s="62"/>
      <c r="G70" s="62"/>
      <c r="H70" s="68">
        <v>2600</v>
      </c>
      <c r="I70" s="68">
        <v>500</v>
      </c>
      <c r="J70" s="68">
        <v>600</v>
      </c>
      <c r="K70" s="68">
        <v>1100</v>
      </c>
      <c r="L70" s="69"/>
      <c r="M70" s="68">
        <v>4000</v>
      </c>
      <c r="N70" s="68">
        <v>5500</v>
      </c>
      <c r="O70" s="68">
        <v>1000</v>
      </c>
      <c r="P70" s="58"/>
      <c r="Q70" s="57">
        <f>H70+I70+J70+K70+M70+N70+O70</f>
        <v>15300</v>
      </c>
      <c r="R70" s="67">
        <f t="shared" si="43"/>
        <v>1927.8</v>
      </c>
      <c r="S70" s="67">
        <f t="shared" si="44"/>
        <v>1530</v>
      </c>
      <c r="T70" s="67">
        <f t="shared" si="42"/>
        <v>11842.2</v>
      </c>
    </row>
    <row r="71" spans="1:28" s="17" customFormat="1" ht="42" customHeight="1" x14ac:dyDescent="0.3">
      <c r="A71" s="46">
        <v>24</v>
      </c>
      <c r="B71" s="59" t="s">
        <v>87</v>
      </c>
      <c r="C71" s="75">
        <v>644.4</v>
      </c>
      <c r="D71" s="62"/>
      <c r="E71" s="62"/>
      <c r="F71" s="62"/>
      <c r="G71" s="62"/>
      <c r="H71" s="68">
        <v>2300</v>
      </c>
      <c r="I71" s="68">
        <v>500</v>
      </c>
      <c r="J71" s="68">
        <v>550</v>
      </c>
      <c r="K71" s="68">
        <v>1000</v>
      </c>
      <c r="L71" s="69"/>
      <c r="M71" s="68">
        <v>4000</v>
      </c>
      <c r="N71" s="68">
        <v>5000</v>
      </c>
      <c r="O71" s="68">
        <v>1000</v>
      </c>
      <c r="P71" s="58"/>
      <c r="Q71" s="57">
        <f>O71+N71+M71+K71+J71+I71+H71</f>
        <v>14350</v>
      </c>
      <c r="R71" s="67">
        <f t="shared" si="43"/>
        <v>1808.1</v>
      </c>
      <c r="S71" s="67">
        <f t="shared" si="44"/>
        <v>1435</v>
      </c>
      <c r="T71" s="67">
        <f t="shared" si="42"/>
        <v>11106.9</v>
      </c>
    </row>
    <row r="72" spans="1:28" s="17" customFormat="1" ht="42" customHeight="1" x14ac:dyDescent="0.3">
      <c r="A72" s="46">
        <v>25</v>
      </c>
      <c r="B72" s="59" t="s">
        <v>88</v>
      </c>
      <c r="C72" s="75">
        <v>14000</v>
      </c>
      <c r="D72" s="62"/>
      <c r="E72" s="62"/>
      <c r="F72" s="62"/>
      <c r="G72" s="62"/>
      <c r="H72" s="66"/>
      <c r="I72" s="68">
        <v>9000</v>
      </c>
      <c r="J72" s="68">
        <v>11000</v>
      </c>
      <c r="K72" s="62"/>
      <c r="L72" s="62"/>
      <c r="M72" s="62"/>
      <c r="N72" s="62"/>
      <c r="O72" s="58"/>
      <c r="P72" s="58"/>
      <c r="Q72" s="57">
        <f>J72+I72</f>
        <v>20000</v>
      </c>
      <c r="R72" s="67">
        <f t="shared" si="43"/>
        <v>2520</v>
      </c>
      <c r="S72" s="67">
        <f t="shared" si="44"/>
        <v>2000</v>
      </c>
      <c r="T72" s="67">
        <f t="shared" si="42"/>
        <v>15480</v>
      </c>
    </row>
    <row r="73" spans="1:28" s="17" customFormat="1" ht="42" customHeight="1" x14ac:dyDescent="0.3">
      <c r="A73" s="46">
        <v>26</v>
      </c>
      <c r="B73" s="59" t="s">
        <v>89</v>
      </c>
      <c r="C73" s="75">
        <v>709.8</v>
      </c>
      <c r="D73" s="62"/>
      <c r="E73" s="62"/>
      <c r="F73" s="62"/>
      <c r="G73" s="62"/>
      <c r="H73" s="66"/>
      <c r="I73" s="62"/>
      <c r="J73" s="62"/>
      <c r="K73" s="62"/>
      <c r="L73" s="62"/>
      <c r="M73" s="68">
        <v>4000</v>
      </c>
      <c r="N73" s="62"/>
      <c r="O73" s="58"/>
      <c r="P73" s="58"/>
      <c r="Q73" s="57">
        <f>M73</f>
        <v>4000</v>
      </c>
      <c r="R73" s="67">
        <f t="shared" si="43"/>
        <v>504</v>
      </c>
      <c r="S73" s="67">
        <f t="shared" si="44"/>
        <v>400</v>
      </c>
      <c r="T73" s="67">
        <f t="shared" si="42"/>
        <v>3096</v>
      </c>
    </row>
    <row r="74" spans="1:28" s="17" customFormat="1" ht="42" customHeight="1" x14ac:dyDescent="0.3">
      <c r="A74" s="46">
        <v>27</v>
      </c>
      <c r="B74" s="59" t="s">
        <v>90</v>
      </c>
      <c r="C74" s="75">
        <v>1599.3</v>
      </c>
      <c r="D74" s="62"/>
      <c r="E74" s="62"/>
      <c r="F74" s="62"/>
      <c r="G74" s="62"/>
      <c r="H74" s="68">
        <v>1500</v>
      </c>
      <c r="I74" s="68">
        <v>5600</v>
      </c>
      <c r="J74" s="69"/>
      <c r="K74" s="68">
        <v>1300</v>
      </c>
      <c r="L74" s="68">
        <v>2400</v>
      </c>
      <c r="M74" s="62"/>
      <c r="N74" s="62"/>
      <c r="O74" s="68">
        <v>2200</v>
      </c>
      <c r="P74" s="58"/>
      <c r="Q74" s="57">
        <f>O74+L74+K74+I74+H74</f>
        <v>13000</v>
      </c>
      <c r="R74" s="67">
        <f t="shared" si="43"/>
        <v>1638</v>
      </c>
      <c r="S74" s="67">
        <f t="shared" si="44"/>
        <v>1300</v>
      </c>
      <c r="T74" s="67">
        <f t="shared" si="42"/>
        <v>10062</v>
      </c>
    </row>
    <row r="75" spans="1:28" s="17" customFormat="1" ht="42" customHeight="1" x14ac:dyDescent="0.3">
      <c r="A75" s="46">
        <v>28</v>
      </c>
      <c r="B75" s="72" t="s">
        <v>91</v>
      </c>
      <c r="C75" s="75">
        <v>549.70000000000005</v>
      </c>
      <c r="D75" s="62"/>
      <c r="E75" s="62"/>
      <c r="F75" s="62"/>
      <c r="G75" s="62"/>
      <c r="H75" s="66"/>
      <c r="I75" s="62"/>
      <c r="J75" s="68">
        <v>400</v>
      </c>
      <c r="K75" s="68">
        <v>500</v>
      </c>
      <c r="L75" s="62"/>
      <c r="M75" s="62"/>
      <c r="N75" s="62"/>
      <c r="O75" s="68">
        <v>700</v>
      </c>
      <c r="P75" s="58"/>
      <c r="Q75" s="57">
        <f>O75+K75+J75</f>
        <v>1600</v>
      </c>
      <c r="R75" s="67">
        <f t="shared" si="43"/>
        <v>201.6</v>
      </c>
      <c r="S75" s="67">
        <f t="shared" si="44"/>
        <v>160</v>
      </c>
      <c r="T75" s="67">
        <f t="shared" si="42"/>
        <v>1238.4000000000001</v>
      </c>
    </row>
    <row r="76" spans="1:28" s="17" customFormat="1" ht="27" customHeight="1" x14ac:dyDescent="0.45">
      <c r="A76" s="46">
        <v>29</v>
      </c>
      <c r="B76" s="59"/>
      <c r="C76" s="48"/>
      <c r="D76" s="44"/>
      <c r="E76" s="44"/>
      <c r="F76" s="44"/>
      <c r="G76" s="58"/>
      <c r="H76" s="58"/>
      <c r="I76" s="58"/>
      <c r="J76" s="58"/>
      <c r="K76" s="58"/>
      <c r="L76" s="58"/>
      <c r="M76" s="58"/>
      <c r="N76" s="58"/>
      <c r="O76" s="58"/>
      <c r="P76" s="44"/>
      <c r="Q76" s="57">
        <f>SUM(Q65:Q75)</f>
        <v>117100</v>
      </c>
      <c r="R76" s="67">
        <f t="shared" si="43"/>
        <v>14754.6</v>
      </c>
      <c r="S76" s="44">
        <f>SUM(S65:S75)</f>
        <v>11710</v>
      </c>
      <c r="T76" s="67">
        <f>Q76-R76-S76</f>
        <v>90635.4</v>
      </c>
      <c r="AB76" s="73" t="s">
        <v>93</v>
      </c>
    </row>
    <row r="77" spans="1:28" ht="27" customHeight="1" x14ac:dyDescent="0.3">
      <c r="A77" s="46">
        <v>30</v>
      </c>
      <c r="B77" s="53" t="s">
        <v>59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50">
        <f>SUM(G77:P77)</f>
        <v>0</v>
      </c>
      <c r="R77" s="44">
        <f t="shared" si="25"/>
        <v>0</v>
      </c>
      <c r="S77" s="44">
        <f t="shared" si="26"/>
        <v>0</v>
      </c>
      <c r="T77" s="44">
        <f t="shared" si="27"/>
        <v>0</v>
      </c>
    </row>
    <row r="78" spans="1:28" ht="37.5" customHeight="1" x14ac:dyDescent="0.3">
      <c r="A78" s="46">
        <v>31</v>
      </c>
      <c r="B78" s="53" t="s">
        <v>60</v>
      </c>
      <c r="C78" s="44">
        <v>0</v>
      </c>
      <c r="D78" s="44">
        <v>0</v>
      </c>
      <c r="E78" s="44">
        <v>100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</row>
    <row r="79" spans="1:28" ht="48" customHeight="1" x14ac:dyDescent="0.3">
      <c r="A79" s="46">
        <v>32</v>
      </c>
      <c r="B79" s="55" t="s">
        <v>32</v>
      </c>
      <c r="C79" s="56">
        <f>SUM(C47:C54)</f>
        <v>11185.1</v>
      </c>
      <c r="D79" s="56">
        <v>0</v>
      </c>
      <c r="E79" s="56">
        <v>0</v>
      </c>
      <c r="F79" s="56">
        <v>0</v>
      </c>
      <c r="G79" s="56">
        <f t="shared" ref="G79:P79" si="46">SUM(G47:G54)</f>
        <v>11225.132900376673</v>
      </c>
      <c r="H79" s="56">
        <f t="shared" si="46"/>
        <v>20693.081302876475</v>
      </c>
      <c r="I79" s="56">
        <f t="shared" si="46"/>
        <v>3319.4802477862722</v>
      </c>
      <c r="J79" s="56">
        <f t="shared" si="46"/>
        <v>0</v>
      </c>
      <c r="K79" s="56">
        <f t="shared" si="46"/>
        <v>8949.5506720068806</v>
      </c>
      <c r="L79" s="56">
        <f t="shared" si="46"/>
        <v>0</v>
      </c>
      <c r="M79" s="56">
        <f t="shared" si="46"/>
        <v>0</v>
      </c>
      <c r="N79" s="56">
        <f t="shared" si="46"/>
        <v>0</v>
      </c>
      <c r="O79" s="56">
        <f t="shared" si="46"/>
        <v>6043.2833821289569</v>
      </c>
      <c r="P79" s="56">
        <f t="shared" si="46"/>
        <v>0</v>
      </c>
      <c r="Q79" s="56">
        <f>SUM(Q47:Q62)</f>
        <v>226306.89825867253</v>
      </c>
      <c r="R79" s="56">
        <f>SUM(R47:R62)</f>
        <v>28514.66918059274</v>
      </c>
      <c r="S79" s="56">
        <f>SUM(S47:S62)</f>
        <v>22630.689825867255</v>
      </c>
      <c r="T79" s="56">
        <f>SUM(T47:T62)</f>
        <v>175161.53925221256</v>
      </c>
      <c r="U79" s="20" t="s">
        <v>30</v>
      </c>
    </row>
    <row r="80" spans="1:28" ht="39.75" customHeight="1" x14ac:dyDescent="0.3">
      <c r="A80" s="21"/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</row>
  </sheetData>
  <sortState ref="A367:Z391">
    <sortCondition ref="B348:B362"/>
  </sortState>
  <mergeCells count="29">
    <mergeCell ref="P1:T10"/>
    <mergeCell ref="A47:T47"/>
    <mergeCell ref="F17:F18"/>
    <mergeCell ref="Q17:Q18"/>
    <mergeCell ref="R17:R18"/>
    <mergeCell ref="S17:S18"/>
    <mergeCell ref="T17:T18"/>
    <mergeCell ref="G17:K17"/>
    <mergeCell ref="L17:L18"/>
    <mergeCell ref="M17:M18"/>
    <mergeCell ref="A11:T11"/>
    <mergeCell ref="A12:T12"/>
    <mergeCell ref="A36:T36"/>
    <mergeCell ref="A20:T20"/>
    <mergeCell ref="N17:N18"/>
    <mergeCell ref="P17:P18"/>
    <mergeCell ref="A13:T13"/>
    <mergeCell ref="A16:A18"/>
    <mergeCell ref="B16:B18"/>
    <mergeCell ref="C16:C18"/>
    <mergeCell ref="D16:Q16"/>
    <mergeCell ref="R16:T16"/>
    <mergeCell ref="D17:D18"/>
    <mergeCell ref="E17:E18"/>
    <mergeCell ref="B64:T64"/>
    <mergeCell ref="V16:Z16"/>
    <mergeCell ref="V29:W29"/>
    <mergeCell ref="AC18:AC19"/>
    <mergeCell ref="O17:O18"/>
  </mergeCells>
  <pageMargins left="0.59055118110236227" right="0.59055118110236227" top="0.59055118110236227" bottom="0.59055118110236227" header="0.51181102362204722" footer="0.51181102362204722"/>
  <pageSetup paperSize="9" scale="33" fitToHeight="0" orientation="landscape" r:id="rId1"/>
  <rowBreaks count="1" manualBreakCount="1">
    <brk id="79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ContentDocFileDispForm</Display>
  <Edit>ContentDocFileEditForm</Edit>
  <New>ContentDocFileNewForm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Прикрепленный файл" ma:contentTypeID="0x01010066AA4E1CF076A941A4E24B2931D3DF6C0028D5D08EF81B2A4CAB357F76EE4EF039" ma:contentTypeVersion="20" ma:contentTypeDescription="" ma:contentTypeScope="" ma:versionID="e9519bbd094e7b0cd378ceca3a8333f3">
  <xsd:schema xmlns:xsd="http://www.w3.org/2001/XMLSchema" xmlns:xs="http://www.w3.org/2001/XMLSchema" xmlns:p="http://schemas.microsoft.com/office/2006/metadata/properties" xmlns:ns1="http://schemas.microsoft.com/sharepoint/v3" xmlns:ns2="49B170EE-AD51-4FAE-BBEE-F552737B443C" targetNamespace="http://schemas.microsoft.com/office/2006/metadata/properties" ma:root="true" ma:fieldsID="23c579482ed18fd252b3d4b42eaff6ff" ns1:_="" ns2:_="">
    <xsd:import namespace="http://schemas.microsoft.com/sharepoint/v3"/>
    <xsd:import namespace="49B170EE-AD51-4FAE-BBEE-F552737B443C"/>
    <xsd:element name="properties">
      <xsd:complexType>
        <xsd:sequence>
          <xsd:element name="documentManagement">
            <xsd:complexType>
              <xsd:all>
                <xsd:element ref="ns2:FileTypeId" minOccurs="0"/>
                <xsd:element ref="ns1:Comments" minOccurs="0"/>
                <xsd:element ref="ns2:EdsInfo" minOccurs="0"/>
                <xsd:element ref="ns2:ParentDocGroupLink" minOccurs="0"/>
                <xsd:element ref="ns2:EosParentID" minOccurs="0"/>
                <xsd:element ref="ns2:ParentInfo" minOccurs="0"/>
                <xsd:element ref="ns2:ParentRegDate" minOccurs="0"/>
                <xsd:element ref="ns2:ParentRegNumber" minOccurs="0"/>
                <xsd:element ref="ns2:ParentAddInfo" minOccurs="0"/>
                <xsd:element ref="ns2:DocLink" minOccurs="0"/>
                <xsd:element ref="ns2:ActivityStateId" minOccurs="0"/>
                <xsd:element ref="ns2:ProjectRed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ments" ma:index="9" nillable="true" ma:displayName="Комментарии" ma:internalName="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170EE-AD51-4FAE-BBEE-F552737B443C" elementFormDefault="qualified">
    <xsd:import namespace="http://schemas.microsoft.com/office/2006/documentManagement/types"/>
    <xsd:import namespace="http://schemas.microsoft.com/office/infopath/2007/PartnerControls"/>
    <xsd:element name="FileTypeId" ma:index="8" nillable="true" ma:displayName="Тип файла" ma:default="1" ma:internalName="FileTypeId">
      <xsd:simpleType>
        <xsd:restriction base="dms:Number"/>
      </xsd:simpleType>
    </xsd:element>
    <xsd:element name="EdsInfo" ma:index="10" nillable="true" ma:displayName="ЭЦП" ma:hidden="true" ma:internalName="EdsInfo" ma:readOnly="false">
      <xsd:simpleType>
        <xsd:restriction base="dms:Unknown"/>
      </xsd:simpleType>
    </xsd:element>
    <xsd:element name="ParentDocGroupLink" ma:index="11" nillable="true" ma:displayName="ParentDocGroupLink" ma:hidden="true" ma:list="{cf621a32-1250-4c5e-a3c7-dff1a597cce8}" ma:internalName="ParentDocGroupLink" ma:readOnly="false" ma:showField="DocGroupDisplay" ma:web="{7d43310a-79e5-40e8-b0ab-45610ce6bcc0}">
      <xsd:simpleType>
        <xsd:restriction base="dms:Lookup"/>
      </xsd:simpleType>
    </xsd:element>
    <xsd:element name="EosParentID" ma:index="12" nillable="true" ma:displayName="EosParentID" ma:decimals="0" ma:hidden="true" ma:internalName="EosParentID">
      <xsd:simpleType>
        <xsd:restriction base="dms:Number">
          <xsd:minInclusive value="0"/>
        </xsd:restriction>
      </xsd:simpleType>
    </xsd:element>
    <xsd:element name="ParentInfo" ma:index="13" nillable="true" ma:displayName="ParentInfo" ma:default="" ma:hidden="true" ma:internalName="ParentInfo">
      <xsd:simpleType>
        <xsd:restriction base="dms:Text">
          <xsd:maxLength value="255"/>
        </xsd:restriction>
      </xsd:simpleType>
    </xsd:element>
    <xsd:element name="ParentRegDate" ma:index="14" nillable="true" ma:displayName="ParentRegDate" ma:format="DateOnly" ma:hidden="true" ma:internalName="ParentRegDate" ma:readOnly="false">
      <xsd:simpleType>
        <xsd:restriction base="dms:DateTime">
          <xsd:maxLength value="255"/>
        </xsd:restriction>
      </xsd:simpleType>
    </xsd:element>
    <xsd:element name="ParentRegNumber" ma:index="15" nillable="true" ma:displayName="ParentRegNumber" ma:hidden="true" ma:internalName="ParentRegNumber" ma:readOnly="false">
      <xsd:simpleType>
        <xsd:restriction base="dms:Text">
          <xsd:maxLength value="255"/>
        </xsd:restriction>
      </xsd:simpleType>
    </xsd:element>
    <xsd:element name="ParentAddInfo" ma:index="16" nillable="true" ma:displayName="ParentAddInfo" ma:default="" ma:hidden="true" ma:internalName="ParentAddInfo">
      <xsd:simpleType>
        <xsd:restriction base="dms:Text">
          <xsd:maxLength value="255"/>
        </xsd:restriction>
      </xsd:simpleType>
    </xsd:element>
    <xsd:element name="DocLink" ma:index="17" nillable="true" ma:displayName="Документ" ma:format="Hyperlink" ma:hidden="true" ma:internalName="DocLink">
      <xsd:simpleType>
        <xsd:restriction base="dms:Unknown"/>
      </xsd:simpleType>
    </xsd:element>
    <xsd:element name="ActivityStateId" ma:index="18" nillable="true" ma:displayName="Статус действия" ma:default="0" ma:hidden="true" ma:internalName="ActivityStateId" ma:readOnly="false">
      <xsd:simpleType>
        <xsd:restriction base="dms:Unknown"/>
      </xsd:simpleType>
    </xsd:element>
    <xsd:element name="ProjectRedaction" ma:index="19" nillable="true" ma:displayName="Редакция" ma:default="1" ma:hidden="true" ma:internalName="ProjectRedac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7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A2B64D-9DA8-45E4-9559-507F969446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A9B9B5-D3A4-46F2-93DA-C9CA9294B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9B170EE-AD51-4FAE-BBEE-F552737B44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Краткосрочный план 2023-202 (2</vt:lpstr>
      <vt:lpstr>1</vt:lpstr>
      <vt:lpstr>'1'!Заголовки_для_печати</vt:lpstr>
      <vt:lpstr>'Краткосрочный план 2023-202 (2'!Заголовки_для_печати</vt:lpstr>
      <vt:lpstr>'1'!Область_печати</vt:lpstr>
      <vt:lpstr>'Краткосрочный план 2023-202 (2'!Область_печати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zolotov_e</dc:creator>
  <cp:lastModifiedBy>Елена В. Бакурова</cp:lastModifiedBy>
  <cp:lastPrinted>2025-07-06T07:21:05Z</cp:lastPrinted>
  <dcterms:created xsi:type="dcterms:W3CDTF">2014-09-03T04:50:10Z</dcterms:created>
  <dcterms:modified xsi:type="dcterms:W3CDTF">2025-07-06T07:21:35Z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0x01010066AA4E1CF076A941A4E24B2931D3DF6C0028D5D08EF81B2A4CAB357F76EE4EF039</vt:lpwstr>
  </property>
</Properties>
</file>