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20" yWindow="-120" windowWidth="38640" windowHeight="21240"/>
  </bookViews>
  <sheets>
    <sheet name="Ресурсное обеспечение" sheetId="6" r:id="rId1"/>
    <sheet name="Перечень программных мероприяти" sheetId="7" r:id="rId2"/>
  </sheets>
  <definedNames>
    <definedName name="_xlnm.Print_Titles" localSheetId="0">'Ресурсное обеспечение'!$6:$7</definedName>
    <definedName name="_xlnm.Print_Area" localSheetId="0">'Ресурсное обеспечение'!$A$1:$P$454</definedName>
  </definedNames>
  <calcPr calcId="152511"/>
</workbook>
</file>

<file path=xl/calcChain.xml><?xml version="1.0" encoding="utf-8"?>
<calcChain xmlns="http://schemas.openxmlformats.org/spreadsheetml/2006/main">
  <c r="B95" i="7" l="1"/>
  <c r="L328" i="6" l="1"/>
  <c r="N269" i="6"/>
  <c r="N270" i="6"/>
  <c r="N304" i="6"/>
  <c r="L331" i="6"/>
  <c r="L270" i="6"/>
  <c r="L269" i="6"/>
  <c r="L267" i="6"/>
  <c r="L264" i="6" s="1"/>
  <c r="L266" i="6"/>
  <c r="L263" i="6" s="1"/>
  <c r="L334" i="6"/>
  <c r="L325" i="6"/>
  <c r="L139" i="6" l="1"/>
  <c r="M103" i="6" l="1"/>
  <c r="M89" i="6"/>
  <c r="N89" i="6"/>
  <c r="L90" i="6"/>
  <c r="L96" i="6"/>
  <c r="L93" i="6"/>
  <c r="E100" i="6" l="1"/>
  <c r="E99" i="6"/>
  <c r="L98" i="6"/>
  <c r="E98" i="6" s="1"/>
  <c r="I425" i="6"/>
  <c r="F341" i="6"/>
  <c r="K103" i="6"/>
  <c r="G428" i="6"/>
  <c r="H428" i="6"/>
  <c r="F428" i="6"/>
  <c r="K269" i="6"/>
  <c r="K270" i="6"/>
  <c r="K266" i="6"/>
  <c r="L337" i="6"/>
  <c r="M337" i="6"/>
  <c r="N337" i="6"/>
  <c r="K337" i="6"/>
  <c r="K321" i="6"/>
  <c r="K267" i="6" s="1"/>
  <c r="L110" i="6"/>
  <c r="L103" i="6"/>
  <c r="L35" i="6"/>
  <c r="N159" i="6"/>
  <c r="M159" i="6"/>
  <c r="L159" i="6"/>
  <c r="E97" i="6"/>
  <c r="E96" i="6"/>
  <c r="P95" i="6"/>
  <c r="O95" i="6"/>
  <c r="N95" i="6"/>
  <c r="M95" i="6"/>
  <c r="L95" i="6"/>
  <c r="K95" i="6"/>
  <c r="J95" i="6"/>
  <c r="I95" i="6"/>
  <c r="H95" i="6"/>
  <c r="G95" i="6"/>
  <c r="F95" i="6"/>
  <c r="E94" i="6"/>
  <c r="E93" i="6"/>
  <c r="P92" i="6"/>
  <c r="O92" i="6"/>
  <c r="N92" i="6"/>
  <c r="M92" i="6"/>
  <c r="K92" i="6"/>
  <c r="J92" i="6"/>
  <c r="I92" i="6"/>
  <c r="H92" i="6"/>
  <c r="G92" i="6"/>
  <c r="F92" i="6"/>
  <c r="E91" i="6"/>
  <c r="E90" i="6"/>
  <c r="P89" i="6"/>
  <c r="O89" i="6"/>
  <c r="L89" i="6"/>
  <c r="K89" i="6"/>
  <c r="J89" i="6"/>
  <c r="I89" i="6"/>
  <c r="H89" i="6"/>
  <c r="G89" i="6"/>
  <c r="F89" i="6"/>
  <c r="E88" i="6"/>
  <c r="E87" i="6"/>
  <c r="P86" i="6"/>
  <c r="O86" i="6"/>
  <c r="N86" i="6"/>
  <c r="M86" i="6"/>
  <c r="L86" i="6"/>
  <c r="K86" i="6"/>
  <c r="J86" i="6"/>
  <c r="I86" i="6"/>
  <c r="H86" i="6"/>
  <c r="G86" i="6"/>
  <c r="F86" i="6"/>
  <c r="L102" i="6" l="1"/>
  <c r="E95" i="6"/>
  <c r="K264" i="6"/>
  <c r="E89" i="6"/>
  <c r="E86" i="6"/>
  <c r="L92" i="6"/>
  <c r="E92" i="6" s="1"/>
  <c r="G347" i="6" l="1"/>
  <c r="J347" i="6"/>
  <c r="K347" i="6"/>
  <c r="L347" i="6"/>
  <c r="M347" i="6"/>
  <c r="N347" i="6"/>
  <c r="O347" i="6"/>
  <c r="P347" i="6"/>
  <c r="F347" i="6"/>
  <c r="G252" i="6"/>
  <c r="H252" i="6"/>
  <c r="I252" i="6"/>
  <c r="J252" i="6"/>
  <c r="K252" i="6"/>
  <c r="L252" i="6"/>
  <c r="M252" i="6"/>
  <c r="N252" i="6"/>
  <c r="O252" i="6"/>
  <c r="P252" i="6"/>
  <c r="F252" i="6"/>
  <c r="E159" i="6"/>
  <c r="P158" i="6"/>
  <c r="O158" i="6"/>
  <c r="N158" i="6"/>
  <c r="M158" i="6"/>
  <c r="L158" i="6"/>
  <c r="K158" i="6"/>
  <c r="J158" i="6"/>
  <c r="I158" i="6"/>
  <c r="H158" i="6"/>
  <c r="G158" i="6"/>
  <c r="F158" i="6"/>
  <c r="K129" i="6"/>
  <c r="K29" i="6"/>
  <c r="K102" i="6" s="1"/>
  <c r="E158" i="6" l="1"/>
  <c r="L256" i="6"/>
  <c r="K256" i="6"/>
  <c r="K128" i="6"/>
  <c r="K144" i="6"/>
  <c r="K200" i="6" l="1"/>
  <c r="L419" i="6" l="1"/>
  <c r="M419" i="6"/>
  <c r="N419" i="6"/>
  <c r="O419" i="6"/>
  <c r="P419" i="6"/>
  <c r="K419" i="6"/>
  <c r="E426" i="6"/>
  <c r="P425" i="6"/>
  <c r="O425" i="6"/>
  <c r="N425" i="6"/>
  <c r="M425" i="6"/>
  <c r="L425" i="6"/>
  <c r="K425" i="6"/>
  <c r="J425" i="6"/>
  <c r="E424" i="6"/>
  <c r="P423" i="6"/>
  <c r="O423" i="6"/>
  <c r="N423" i="6"/>
  <c r="M423" i="6"/>
  <c r="L423" i="6"/>
  <c r="K423" i="6"/>
  <c r="J423" i="6"/>
  <c r="I423" i="6"/>
  <c r="G417" i="6"/>
  <c r="H417" i="6"/>
  <c r="I417" i="6"/>
  <c r="J417" i="6"/>
  <c r="K417" i="6"/>
  <c r="F417" i="6"/>
  <c r="E339" i="6"/>
  <c r="E338" i="6"/>
  <c r="K263" i="6"/>
  <c r="K341" i="6" s="1"/>
  <c r="M270" i="6"/>
  <c r="E337" i="6" l="1"/>
  <c r="E425" i="6"/>
  <c r="E423" i="6"/>
  <c r="L443" i="6"/>
  <c r="M443" i="6"/>
  <c r="K444" i="6"/>
  <c r="K443" i="6" s="1"/>
  <c r="K346" i="6"/>
  <c r="K201" i="6"/>
  <c r="L153" i="6"/>
  <c r="K156" i="6"/>
  <c r="J296" i="6" l="1"/>
  <c r="J299" i="6"/>
  <c r="J300" i="6"/>
  <c r="J294" i="6"/>
  <c r="P234" i="6" l="1"/>
  <c r="O234" i="6"/>
  <c r="N234" i="6"/>
  <c r="M234" i="6"/>
  <c r="L234" i="6"/>
  <c r="K234" i="6"/>
  <c r="J234" i="6"/>
  <c r="I234" i="6"/>
  <c r="H234" i="6"/>
  <c r="G234" i="6"/>
  <c r="F234" i="6"/>
  <c r="P233" i="6"/>
  <c r="O233" i="6"/>
  <c r="N233" i="6"/>
  <c r="M233" i="6"/>
  <c r="L233" i="6"/>
  <c r="K233" i="6"/>
  <c r="J233" i="6"/>
  <c r="I233" i="6"/>
  <c r="H233" i="6"/>
  <c r="G233" i="6"/>
  <c r="F233" i="6"/>
  <c r="P229" i="6"/>
  <c r="O229" i="6"/>
  <c r="N229" i="6"/>
  <c r="M229" i="6"/>
  <c r="L229" i="6"/>
  <c r="K229" i="6"/>
  <c r="J229" i="6"/>
  <c r="I229" i="6"/>
  <c r="H229" i="6"/>
  <c r="G229" i="6"/>
  <c r="F229" i="6"/>
  <c r="P231" i="6"/>
  <c r="O231" i="6"/>
  <c r="N231" i="6"/>
  <c r="M231" i="6"/>
  <c r="L231" i="6"/>
  <c r="K231" i="6"/>
  <c r="J231" i="6"/>
  <c r="I231" i="6"/>
  <c r="H231" i="6"/>
  <c r="G231" i="6"/>
  <c r="F231" i="6"/>
  <c r="P232" i="6"/>
  <c r="O232" i="6"/>
  <c r="N232" i="6"/>
  <c r="M232" i="6"/>
  <c r="L232" i="6"/>
  <c r="K232" i="6"/>
  <c r="J232" i="6"/>
  <c r="I232" i="6"/>
  <c r="H232" i="6"/>
  <c r="G232" i="6"/>
  <c r="F232" i="6"/>
  <c r="P230" i="6"/>
  <c r="O230" i="6"/>
  <c r="N230" i="6"/>
  <c r="M230" i="6"/>
  <c r="L230" i="6"/>
  <c r="K230" i="6"/>
  <c r="J230" i="6"/>
  <c r="I230" i="6"/>
  <c r="H230" i="6"/>
  <c r="G230" i="6"/>
  <c r="F230" i="6"/>
  <c r="K217" i="6"/>
  <c r="M217" i="6"/>
  <c r="N217" i="6"/>
  <c r="O217" i="6"/>
  <c r="P217" i="6"/>
  <c r="E230" i="6" l="1"/>
  <c r="E229" i="6"/>
  <c r="E231" i="6"/>
  <c r="E233" i="6"/>
  <c r="E232" i="6"/>
  <c r="E234" i="6"/>
  <c r="E320" i="6"/>
  <c r="E321" i="6"/>
  <c r="E323" i="6"/>
  <c r="E324" i="6"/>
  <c r="F304" i="6"/>
  <c r="G304" i="6"/>
  <c r="H304" i="6"/>
  <c r="I304" i="6"/>
  <c r="J304" i="6"/>
  <c r="K304" i="6"/>
  <c r="L304" i="6"/>
  <c r="M304" i="6"/>
  <c r="O304" i="6"/>
  <c r="P304" i="6"/>
  <c r="E306" i="6"/>
  <c r="E308" i="6"/>
  <c r="E309" i="6"/>
  <c r="E311" i="6"/>
  <c r="E312" i="6"/>
  <c r="E314" i="6"/>
  <c r="E315" i="6"/>
  <c r="E317" i="6"/>
  <c r="E318" i="6"/>
  <c r="E305" i="6"/>
  <c r="K322" i="6"/>
  <c r="E322" i="6" s="1"/>
  <c r="K319" i="6"/>
  <c r="E319" i="6" s="1"/>
  <c r="K316" i="6"/>
  <c r="E316" i="6" s="1"/>
  <c r="K313" i="6"/>
  <c r="E313" i="6" s="1"/>
  <c r="K310" i="6"/>
  <c r="E310" i="6" s="1"/>
  <c r="K307" i="6"/>
  <c r="E307" i="6" s="1"/>
  <c r="E304" i="6" l="1"/>
  <c r="G103" i="6" l="1"/>
  <c r="H103" i="6"/>
  <c r="I103" i="6"/>
  <c r="J103" i="6"/>
  <c r="N103" i="6"/>
  <c r="O103" i="6"/>
  <c r="P103" i="6"/>
  <c r="F103" i="6"/>
  <c r="G102" i="6"/>
  <c r="I102" i="6"/>
  <c r="M102" i="6"/>
  <c r="N102" i="6"/>
  <c r="O102" i="6"/>
  <c r="P102" i="6"/>
  <c r="F102" i="6"/>
  <c r="E82" i="6"/>
  <c r="E81" i="6"/>
  <c r="P80" i="6"/>
  <c r="O80" i="6"/>
  <c r="N80" i="6"/>
  <c r="M80" i="6"/>
  <c r="L80" i="6"/>
  <c r="K80" i="6"/>
  <c r="J80" i="6"/>
  <c r="I80" i="6"/>
  <c r="H80" i="6"/>
  <c r="G80" i="6"/>
  <c r="F80" i="6"/>
  <c r="G120" i="6"/>
  <c r="H120" i="6"/>
  <c r="I120" i="6"/>
  <c r="J120" i="6"/>
  <c r="K120" i="6"/>
  <c r="L120" i="6"/>
  <c r="M120" i="6"/>
  <c r="N120" i="6"/>
  <c r="O120" i="6"/>
  <c r="P120" i="6"/>
  <c r="G118" i="6"/>
  <c r="H118" i="6"/>
  <c r="I118" i="6"/>
  <c r="J118" i="6"/>
  <c r="K118" i="6"/>
  <c r="L118" i="6"/>
  <c r="M118" i="6"/>
  <c r="N118" i="6"/>
  <c r="O118" i="6"/>
  <c r="P118" i="6"/>
  <c r="G116" i="6"/>
  <c r="H116" i="6"/>
  <c r="I116" i="6"/>
  <c r="J116" i="6"/>
  <c r="K116" i="6"/>
  <c r="L116" i="6"/>
  <c r="M116" i="6"/>
  <c r="N116" i="6"/>
  <c r="O116" i="6"/>
  <c r="P116" i="6"/>
  <c r="G114" i="6"/>
  <c r="H114" i="6"/>
  <c r="I114" i="6"/>
  <c r="J114" i="6"/>
  <c r="K114" i="6"/>
  <c r="L114" i="6"/>
  <c r="M114" i="6"/>
  <c r="N114" i="6"/>
  <c r="O114" i="6"/>
  <c r="P114" i="6"/>
  <c r="G112" i="6"/>
  <c r="H112" i="6"/>
  <c r="I112" i="6"/>
  <c r="J112" i="6"/>
  <c r="K112" i="6"/>
  <c r="L112" i="6"/>
  <c r="M112" i="6"/>
  <c r="N112" i="6"/>
  <c r="O112" i="6"/>
  <c r="P112" i="6"/>
  <c r="G110" i="6"/>
  <c r="H110" i="6"/>
  <c r="I110" i="6"/>
  <c r="J110" i="6"/>
  <c r="K110" i="6"/>
  <c r="M110" i="6"/>
  <c r="N110" i="6"/>
  <c r="O110" i="6"/>
  <c r="P110" i="6"/>
  <c r="G108" i="6"/>
  <c r="H108" i="6"/>
  <c r="I108" i="6"/>
  <c r="J108" i="6"/>
  <c r="K108" i="6"/>
  <c r="L108" i="6"/>
  <c r="M108" i="6"/>
  <c r="N108" i="6"/>
  <c r="O108" i="6"/>
  <c r="P108" i="6"/>
  <c r="G106" i="6"/>
  <c r="H106" i="6"/>
  <c r="I106" i="6"/>
  <c r="J106" i="6"/>
  <c r="K106" i="6"/>
  <c r="L106" i="6"/>
  <c r="M106" i="6"/>
  <c r="N106" i="6"/>
  <c r="O106" i="6"/>
  <c r="P106" i="6"/>
  <c r="F120" i="6"/>
  <c r="F118" i="6"/>
  <c r="F116" i="6"/>
  <c r="F114" i="6"/>
  <c r="F112" i="6"/>
  <c r="F110" i="6"/>
  <c r="F108" i="6"/>
  <c r="F106" i="6"/>
  <c r="L147" i="6"/>
  <c r="M147" i="6"/>
  <c r="N147" i="6"/>
  <c r="O147" i="6"/>
  <c r="P147" i="6"/>
  <c r="L142" i="6"/>
  <c r="M142" i="6"/>
  <c r="L138" i="6"/>
  <c r="M138" i="6"/>
  <c r="L136" i="6"/>
  <c r="M136" i="6"/>
  <c r="L134" i="6"/>
  <c r="M134" i="6"/>
  <c r="L132" i="6"/>
  <c r="M132" i="6"/>
  <c r="L130" i="6"/>
  <c r="M130" i="6"/>
  <c r="N130" i="6"/>
  <c r="L128" i="6"/>
  <c r="M128" i="6"/>
  <c r="N128" i="6"/>
  <c r="L126" i="6"/>
  <c r="M126" i="6"/>
  <c r="N126" i="6"/>
  <c r="G147" i="6"/>
  <c r="H147" i="6"/>
  <c r="I147" i="6"/>
  <c r="J147" i="6"/>
  <c r="K147" i="6"/>
  <c r="F147" i="6"/>
  <c r="G144" i="6"/>
  <c r="H144" i="6"/>
  <c r="I144" i="6"/>
  <c r="J144" i="6"/>
  <c r="G142" i="6"/>
  <c r="H142" i="6"/>
  <c r="I142" i="6"/>
  <c r="J142" i="6"/>
  <c r="K142" i="6"/>
  <c r="F144" i="6"/>
  <c r="F142" i="6"/>
  <c r="G138" i="6"/>
  <c r="H138" i="6"/>
  <c r="I138" i="6"/>
  <c r="J138" i="6"/>
  <c r="F138" i="6"/>
  <c r="G136" i="6"/>
  <c r="H136" i="6"/>
  <c r="I136" i="6"/>
  <c r="J136" i="6"/>
  <c r="K136" i="6"/>
  <c r="F136" i="6"/>
  <c r="G134" i="6"/>
  <c r="H134" i="6"/>
  <c r="I134" i="6"/>
  <c r="K134" i="6"/>
  <c r="F134" i="6"/>
  <c r="G132" i="6"/>
  <c r="H132" i="6"/>
  <c r="I132" i="6"/>
  <c r="J132" i="6"/>
  <c r="F132" i="6"/>
  <c r="G128" i="6"/>
  <c r="H128" i="6"/>
  <c r="I128" i="6"/>
  <c r="J128" i="6"/>
  <c r="F128" i="6"/>
  <c r="G126" i="6"/>
  <c r="H126" i="6"/>
  <c r="I126" i="6"/>
  <c r="J126" i="6"/>
  <c r="K126" i="6"/>
  <c r="F126" i="6"/>
  <c r="G130" i="6"/>
  <c r="H130" i="6"/>
  <c r="I130" i="6"/>
  <c r="K130" i="6"/>
  <c r="F130" i="6"/>
  <c r="J131" i="6"/>
  <c r="J130" i="6" s="1"/>
  <c r="J135" i="6"/>
  <c r="N166" i="6"/>
  <c r="N164" i="6"/>
  <c r="M166" i="6"/>
  <c r="M164" i="6"/>
  <c r="M213" i="6"/>
  <c r="N213" i="6"/>
  <c r="O213" i="6"/>
  <c r="P213" i="6"/>
  <c r="K213" i="6"/>
  <c r="M219" i="6"/>
  <c r="N219" i="6"/>
  <c r="O219" i="6"/>
  <c r="P219" i="6"/>
  <c r="K219" i="6"/>
  <c r="M223" i="6"/>
  <c r="N223" i="6"/>
  <c r="O223" i="6"/>
  <c r="P223" i="6"/>
  <c r="K223" i="6"/>
  <c r="M400" i="6"/>
  <c r="M399" i="6" s="1"/>
  <c r="K387" i="6"/>
  <c r="M385" i="6"/>
  <c r="N385" i="6"/>
  <c r="O385" i="6"/>
  <c r="P385" i="6"/>
  <c r="K383" i="6"/>
  <c r="M381" i="6"/>
  <c r="N381" i="6"/>
  <c r="O381" i="6"/>
  <c r="P381" i="6"/>
  <c r="K381" i="6"/>
  <c r="K379" i="6"/>
  <c r="K377" i="6"/>
  <c r="M375" i="6"/>
  <c r="N375" i="6"/>
  <c r="O375" i="6"/>
  <c r="P375" i="6"/>
  <c r="K375" i="6"/>
  <c r="M373" i="6"/>
  <c r="N373" i="6"/>
  <c r="O373" i="6"/>
  <c r="P373" i="6"/>
  <c r="K373" i="6"/>
  <c r="M371" i="6"/>
  <c r="N371" i="6"/>
  <c r="O371" i="6"/>
  <c r="P371" i="6"/>
  <c r="M369" i="6"/>
  <c r="N369" i="6"/>
  <c r="O369" i="6"/>
  <c r="P369" i="6"/>
  <c r="K369" i="6"/>
  <c r="M367" i="6"/>
  <c r="N367" i="6"/>
  <c r="O367" i="6"/>
  <c r="P367" i="6"/>
  <c r="M365" i="6"/>
  <c r="N365" i="6"/>
  <c r="O365" i="6"/>
  <c r="P365" i="6"/>
  <c r="K365" i="6"/>
  <c r="K363" i="6"/>
  <c r="K359" i="6"/>
  <c r="K357" i="6"/>
  <c r="M355" i="6"/>
  <c r="N355" i="6"/>
  <c r="O355" i="6"/>
  <c r="P355" i="6"/>
  <c r="K356" i="6"/>
  <c r="K355" i="6" s="1"/>
  <c r="M361" i="6"/>
  <c r="N361" i="6"/>
  <c r="O361" i="6"/>
  <c r="P361" i="6"/>
  <c r="K361" i="6"/>
  <c r="K367" i="6"/>
  <c r="N413" i="6"/>
  <c r="O413" i="6"/>
  <c r="P413" i="6"/>
  <c r="M413" i="6"/>
  <c r="N411" i="6"/>
  <c r="O411" i="6"/>
  <c r="P411" i="6"/>
  <c r="M411" i="6"/>
  <c r="N409" i="6"/>
  <c r="O409" i="6"/>
  <c r="P409" i="6"/>
  <c r="M409" i="6"/>
  <c r="N407" i="6"/>
  <c r="O407" i="6"/>
  <c r="P407" i="6"/>
  <c r="M407" i="6"/>
  <c r="N405" i="6"/>
  <c r="O405" i="6"/>
  <c r="P405" i="6"/>
  <c r="M405" i="6"/>
  <c r="N403" i="6"/>
  <c r="O403" i="6"/>
  <c r="P403" i="6"/>
  <c r="M403" i="6"/>
  <c r="N401" i="6"/>
  <c r="O401" i="6"/>
  <c r="P401" i="6"/>
  <c r="M401" i="6"/>
  <c r="N399" i="6"/>
  <c r="O399" i="6"/>
  <c r="P399" i="6"/>
  <c r="N397" i="6"/>
  <c r="O397" i="6"/>
  <c r="P397" i="6"/>
  <c r="M397" i="6"/>
  <c r="N395" i="6"/>
  <c r="O395" i="6"/>
  <c r="P395" i="6"/>
  <c r="M395" i="6"/>
  <c r="O443" i="6"/>
  <c r="P443" i="6"/>
  <c r="N443" i="6"/>
  <c r="O439" i="6"/>
  <c r="P439" i="6"/>
  <c r="N439" i="6"/>
  <c r="M439" i="6"/>
  <c r="O244" i="6"/>
  <c r="P244" i="6"/>
  <c r="N244" i="6"/>
  <c r="O246" i="6"/>
  <c r="P246" i="6"/>
  <c r="N246" i="6"/>
  <c r="L400" i="6"/>
  <c r="L399" i="6" s="1"/>
  <c r="K400" i="6"/>
  <c r="K399" i="6" s="1"/>
  <c r="K408" i="6"/>
  <c r="K428" i="6" l="1"/>
  <c r="J134" i="6"/>
  <c r="K407" i="6"/>
  <c r="E80" i="6"/>
  <c r="E154" i="6"/>
  <c r="E153" i="6"/>
  <c r="F205" i="6" l="1"/>
  <c r="H180" i="6"/>
  <c r="I180" i="6"/>
  <c r="J180" i="6"/>
  <c r="K180" i="6"/>
  <c r="L180" i="6"/>
  <c r="M180" i="6"/>
  <c r="N180" i="6"/>
  <c r="O180" i="6"/>
  <c r="P180" i="6"/>
  <c r="G180" i="6"/>
  <c r="K151" i="6" l="1"/>
  <c r="K161" i="6" s="1"/>
  <c r="J151" i="6"/>
  <c r="J161" i="6" s="1"/>
  <c r="K150" i="6"/>
  <c r="K162" i="6" s="1"/>
  <c r="J150" i="6"/>
  <c r="J162" i="6" s="1"/>
  <c r="J44" i="6" l="1"/>
  <c r="J29" i="6"/>
  <c r="J102" i="6" s="1"/>
  <c r="J342" i="6" l="1"/>
  <c r="M264" i="6"/>
  <c r="N264" i="6"/>
  <c r="O264" i="6"/>
  <c r="P264" i="6"/>
  <c r="M269" i="6"/>
  <c r="O269" i="6"/>
  <c r="P269" i="6"/>
  <c r="M267" i="6" l="1"/>
  <c r="N267" i="6"/>
  <c r="O267" i="6"/>
  <c r="P267" i="6"/>
  <c r="M266" i="6"/>
  <c r="M263" i="6" s="1"/>
  <c r="N266" i="6"/>
  <c r="O266" i="6"/>
  <c r="P266" i="6"/>
  <c r="J267" i="6"/>
  <c r="J266" i="6"/>
  <c r="K342" i="6"/>
  <c r="N268" i="6"/>
  <c r="O270" i="6"/>
  <c r="P270" i="6"/>
  <c r="J270" i="6"/>
  <c r="J269" i="6"/>
  <c r="F264" i="6"/>
  <c r="G264" i="6"/>
  <c r="H264" i="6"/>
  <c r="F263" i="6"/>
  <c r="G263" i="6"/>
  <c r="H263" i="6"/>
  <c r="L342" i="6"/>
  <c r="J263" i="6" l="1"/>
  <c r="J341" i="6" s="1"/>
  <c r="O265" i="6"/>
  <c r="K265" i="6"/>
  <c r="O263" i="6"/>
  <c r="O262" i="6" s="1"/>
  <c r="J265" i="6"/>
  <c r="F262" i="6"/>
  <c r="P265" i="6"/>
  <c r="L265" i="6"/>
  <c r="H262" i="6"/>
  <c r="L262" i="6"/>
  <c r="P263" i="6"/>
  <c r="L268" i="6"/>
  <c r="N265" i="6"/>
  <c r="G262" i="6"/>
  <c r="O268" i="6"/>
  <c r="K268" i="6"/>
  <c r="M265" i="6"/>
  <c r="M268" i="6"/>
  <c r="P268" i="6"/>
  <c r="J264" i="6"/>
  <c r="N263" i="6"/>
  <c r="N262" i="6" s="1"/>
  <c r="M262" i="6"/>
  <c r="E288" i="6"/>
  <c r="E287" i="6"/>
  <c r="P286" i="6"/>
  <c r="O286" i="6"/>
  <c r="N286" i="6"/>
  <c r="M286" i="6"/>
  <c r="L286" i="6"/>
  <c r="K286" i="6"/>
  <c r="J286" i="6"/>
  <c r="I286" i="6"/>
  <c r="H286" i="6"/>
  <c r="G286" i="6"/>
  <c r="F286" i="6"/>
  <c r="J340" i="6" l="1"/>
  <c r="J262" i="6"/>
  <c r="P262" i="6"/>
  <c r="E286" i="6"/>
  <c r="J201" i="6"/>
  <c r="F151" i="6" l="1"/>
  <c r="F161" i="6" s="1"/>
  <c r="G151" i="6"/>
  <c r="G161" i="6" s="1"/>
  <c r="H151" i="6"/>
  <c r="H161" i="6" s="1"/>
  <c r="I151" i="6"/>
  <c r="I161" i="6" s="1"/>
  <c r="M151" i="6"/>
  <c r="N151" i="6"/>
  <c r="O151" i="6"/>
  <c r="P151" i="6"/>
  <c r="F150" i="6"/>
  <c r="G150" i="6"/>
  <c r="H150" i="6"/>
  <c r="H162" i="6" s="1"/>
  <c r="I150" i="6"/>
  <c r="I162" i="6" s="1"/>
  <c r="J149" i="6"/>
  <c r="K149" i="6"/>
  <c r="M150" i="6"/>
  <c r="N150" i="6"/>
  <c r="O150" i="6"/>
  <c r="P150" i="6"/>
  <c r="G149" i="6" l="1"/>
  <c r="G162" i="6"/>
  <c r="F149" i="6"/>
  <c r="F162" i="6"/>
  <c r="N149" i="6"/>
  <c r="O149" i="6"/>
  <c r="I149" i="6"/>
  <c r="P149" i="6"/>
  <c r="L149" i="6"/>
  <c r="H149" i="6"/>
  <c r="M149" i="6"/>
  <c r="L152" i="6"/>
  <c r="K104" i="6" l="1"/>
  <c r="K101" i="6" s="1"/>
  <c r="L104" i="6"/>
  <c r="M104" i="6"/>
  <c r="M101" i="6" s="1"/>
  <c r="N104" i="6"/>
  <c r="O104" i="6"/>
  <c r="P104" i="6"/>
  <c r="K63" i="6"/>
  <c r="K59" i="6"/>
  <c r="E65" i="6"/>
  <c r="E64" i="6"/>
  <c r="P63" i="6"/>
  <c r="O63" i="6"/>
  <c r="N63" i="6"/>
  <c r="M63" i="6"/>
  <c r="J63" i="6"/>
  <c r="E63" i="6" l="1"/>
  <c r="J104" i="6" l="1"/>
  <c r="E290" i="6" l="1"/>
  <c r="E291" i="6"/>
  <c r="E293" i="6"/>
  <c r="E294" i="6"/>
  <c r="E296" i="6"/>
  <c r="E297" i="6"/>
  <c r="E299" i="6"/>
  <c r="E300" i="6"/>
  <c r="J298" i="6"/>
  <c r="J295" i="6"/>
  <c r="J292" i="6"/>
  <c r="K289" i="6"/>
  <c r="L289" i="6"/>
  <c r="M289" i="6"/>
  <c r="N289" i="6"/>
  <c r="O289" i="6"/>
  <c r="P289" i="6"/>
  <c r="J289" i="6"/>
  <c r="I298" i="6"/>
  <c r="H298" i="6"/>
  <c r="G298" i="6"/>
  <c r="F298" i="6"/>
  <c r="I295" i="6"/>
  <c r="H295" i="6"/>
  <c r="G295" i="6"/>
  <c r="F295" i="6"/>
  <c r="I292" i="6"/>
  <c r="H292" i="6"/>
  <c r="G292" i="6"/>
  <c r="F292" i="6"/>
  <c r="I289" i="6"/>
  <c r="H289" i="6"/>
  <c r="G289" i="6"/>
  <c r="F289" i="6"/>
  <c r="J241" i="6"/>
  <c r="J454" i="6" s="1"/>
  <c r="O241" i="6"/>
  <c r="O454" i="6" s="1"/>
  <c r="K241" i="6"/>
  <c r="K454" i="6" s="1"/>
  <c r="L241" i="6"/>
  <c r="L454" i="6" s="1"/>
  <c r="M241" i="6"/>
  <c r="M454" i="6" s="1"/>
  <c r="N241" i="6"/>
  <c r="N454" i="6" s="1"/>
  <c r="P241" i="6"/>
  <c r="P454" i="6" s="1"/>
  <c r="I104" i="6"/>
  <c r="E76" i="6"/>
  <c r="K73" i="6"/>
  <c r="L73" i="6"/>
  <c r="M73" i="6"/>
  <c r="N73" i="6"/>
  <c r="O73" i="6"/>
  <c r="P73" i="6"/>
  <c r="J73" i="6"/>
  <c r="E43" i="6"/>
  <c r="K40" i="6"/>
  <c r="L40" i="6"/>
  <c r="M40" i="6"/>
  <c r="N40" i="6"/>
  <c r="O40" i="6"/>
  <c r="P40" i="6"/>
  <c r="J40" i="6"/>
  <c r="E266" i="6" l="1"/>
  <c r="E267" i="6"/>
  <c r="E298" i="6"/>
  <c r="E289" i="6"/>
  <c r="E295" i="6"/>
  <c r="E292" i="6"/>
  <c r="K160" i="6"/>
  <c r="G152" i="6"/>
  <c r="H152" i="6"/>
  <c r="I152" i="6"/>
  <c r="J152" i="6"/>
  <c r="K152" i="6"/>
  <c r="M152" i="6"/>
  <c r="N152" i="6"/>
  <c r="O152" i="6"/>
  <c r="P152" i="6"/>
  <c r="F152" i="6"/>
  <c r="E156" i="6"/>
  <c r="E150" i="6" s="1"/>
  <c r="E157" i="6"/>
  <c r="E151" i="6" s="1"/>
  <c r="F155" i="6"/>
  <c r="G155" i="6"/>
  <c r="H155" i="6"/>
  <c r="I155" i="6"/>
  <c r="K155" i="6"/>
  <c r="L155" i="6"/>
  <c r="M155" i="6"/>
  <c r="N155" i="6"/>
  <c r="O155" i="6"/>
  <c r="P155" i="6"/>
  <c r="J155" i="6"/>
  <c r="F206" i="6"/>
  <c r="G206" i="6"/>
  <c r="H206" i="6"/>
  <c r="I206" i="6"/>
  <c r="K206" i="6"/>
  <c r="L206" i="6"/>
  <c r="G205" i="6"/>
  <c r="H205" i="6"/>
  <c r="I205" i="6"/>
  <c r="K205" i="6"/>
  <c r="M206" i="6"/>
  <c r="J206" i="6"/>
  <c r="J204" i="6" s="1"/>
  <c r="L199" i="6"/>
  <c r="K199" i="6"/>
  <c r="I199" i="6"/>
  <c r="H199" i="6"/>
  <c r="G199" i="6"/>
  <c r="F199" i="6"/>
  <c r="L439" i="6"/>
  <c r="L413" i="6"/>
  <c r="L411" i="6"/>
  <c r="L409" i="6"/>
  <c r="L407" i="6"/>
  <c r="L405" i="6"/>
  <c r="L403" i="6"/>
  <c r="L401" i="6"/>
  <c r="L397" i="6"/>
  <c r="L395" i="6"/>
  <c r="E149" i="6" l="1"/>
  <c r="E265" i="6"/>
  <c r="E152" i="6"/>
  <c r="E155" i="6"/>
  <c r="L205" i="6"/>
  <c r="L204" i="6" s="1"/>
  <c r="J199" i="6"/>
  <c r="M205" i="6" l="1"/>
  <c r="M199" i="6"/>
  <c r="N206" i="6"/>
  <c r="J421" i="6"/>
  <c r="K421" i="6"/>
  <c r="L421" i="6"/>
  <c r="M421" i="6"/>
  <c r="N421" i="6"/>
  <c r="O421" i="6"/>
  <c r="P421" i="6"/>
  <c r="I421" i="6"/>
  <c r="E420" i="6"/>
  <c r="E419" i="6"/>
  <c r="O206" i="6" l="1"/>
  <c r="N205" i="6"/>
  <c r="N199" i="6"/>
  <c r="O205" i="6" l="1"/>
  <c r="E200" i="6"/>
  <c r="E205" i="6" s="1"/>
  <c r="O199" i="6"/>
  <c r="E201" i="6"/>
  <c r="E206" i="6" s="1"/>
  <c r="P206" i="6"/>
  <c r="E104" i="6"/>
  <c r="E62" i="6"/>
  <c r="I59" i="6"/>
  <c r="E204" i="6" l="1"/>
  <c r="P205" i="6"/>
  <c r="P199" i="6"/>
  <c r="E199" i="6" s="1"/>
  <c r="I241" i="6"/>
  <c r="P447" i="6"/>
  <c r="O447" i="6"/>
  <c r="N447" i="6"/>
  <c r="M447" i="6"/>
  <c r="L447" i="6"/>
  <c r="K447" i="6"/>
  <c r="J447" i="6"/>
  <c r="I447" i="6"/>
  <c r="H447" i="6"/>
  <c r="G447" i="6"/>
  <c r="F447" i="6"/>
  <c r="K446" i="6"/>
  <c r="J446" i="6"/>
  <c r="G446" i="6"/>
  <c r="G445" i="6" s="1"/>
  <c r="F446" i="6"/>
  <c r="L442" i="6"/>
  <c r="L441" i="6"/>
  <c r="L438" i="6"/>
  <c r="L437" i="6"/>
  <c r="L436" i="6"/>
  <c r="L435" i="6"/>
  <c r="L434" i="6"/>
  <c r="L433" i="6"/>
  <c r="L432" i="6"/>
  <c r="M432" i="6" s="1"/>
  <c r="N432" i="6" s="1"/>
  <c r="O432" i="6" s="1"/>
  <c r="P432" i="6" s="1"/>
  <c r="I432" i="6"/>
  <c r="I446" i="6" s="1"/>
  <c r="H432" i="6"/>
  <c r="H446" i="6" s="1"/>
  <c r="L431" i="6"/>
  <c r="M431" i="6" s="1"/>
  <c r="N431" i="6" s="1"/>
  <c r="O431" i="6" s="1"/>
  <c r="P431" i="6" s="1"/>
  <c r="I431" i="6"/>
  <c r="H431" i="6"/>
  <c r="P429" i="6"/>
  <c r="O429" i="6"/>
  <c r="N429" i="6"/>
  <c r="M429" i="6"/>
  <c r="L429" i="6"/>
  <c r="K429" i="6"/>
  <c r="J429" i="6"/>
  <c r="I429" i="6"/>
  <c r="H429" i="6"/>
  <c r="H427" i="6" s="1"/>
  <c r="G429" i="6"/>
  <c r="G427" i="6" s="1"/>
  <c r="F429" i="6"/>
  <c r="E422" i="6"/>
  <c r="E421" i="6"/>
  <c r="L417" i="6"/>
  <c r="L416" i="6"/>
  <c r="L415" i="6"/>
  <c r="J400" i="6"/>
  <c r="J428" i="6" s="1"/>
  <c r="I400" i="6"/>
  <c r="I428" i="6" s="1"/>
  <c r="J399" i="6"/>
  <c r="I399" i="6"/>
  <c r="L394" i="6"/>
  <c r="L393" i="6" s="1"/>
  <c r="E391" i="6"/>
  <c r="G390" i="6"/>
  <c r="G389" i="6" s="1"/>
  <c r="F390" i="6"/>
  <c r="F389" i="6" s="1"/>
  <c r="L388" i="6"/>
  <c r="K386" i="6"/>
  <c r="J386" i="6"/>
  <c r="I386" i="6"/>
  <c r="H386" i="6"/>
  <c r="J385" i="6"/>
  <c r="I385" i="6"/>
  <c r="H385" i="6"/>
  <c r="L384" i="6"/>
  <c r="L382" i="6"/>
  <c r="L381" i="6" s="1"/>
  <c r="L380" i="6"/>
  <c r="L378" i="6"/>
  <c r="L376" i="6"/>
  <c r="L375" i="6" s="1"/>
  <c r="L374" i="6"/>
  <c r="L373" i="6" s="1"/>
  <c r="K372" i="6"/>
  <c r="K371" i="6" s="1"/>
  <c r="L370" i="6"/>
  <c r="L369" i="6" s="1"/>
  <c r="I370" i="6"/>
  <c r="I369" i="6"/>
  <c r="L368" i="6"/>
  <c r="L367" i="6" s="1"/>
  <c r="L366" i="6"/>
  <c r="L365" i="6" s="1"/>
  <c r="L364" i="6"/>
  <c r="L362" i="6"/>
  <c r="L361" i="6" s="1"/>
  <c r="L360" i="6"/>
  <c r="I360" i="6"/>
  <c r="I359" i="6"/>
  <c r="L358" i="6"/>
  <c r="L356" i="6"/>
  <c r="L355" i="6" s="1"/>
  <c r="J356" i="6"/>
  <c r="I356" i="6"/>
  <c r="H356" i="6"/>
  <c r="J355" i="6"/>
  <c r="I355" i="6"/>
  <c r="H355" i="6"/>
  <c r="P353" i="6"/>
  <c r="O353" i="6"/>
  <c r="N353" i="6"/>
  <c r="M353" i="6"/>
  <c r="L353" i="6"/>
  <c r="K353" i="6"/>
  <c r="J353" i="6"/>
  <c r="I353" i="6"/>
  <c r="H353" i="6"/>
  <c r="G353" i="6"/>
  <c r="F353" i="6"/>
  <c r="K352" i="6"/>
  <c r="J352" i="6"/>
  <c r="G352" i="6"/>
  <c r="F352" i="6"/>
  <c r="E350" i="6"/>
  <c r="E349" i="6"/>
  <c r="I348" i="6"/>
  <c r="I347" i="6" s="1"/>
  <c r="H348" i="6"/>
  <c r="E346" i="6"/>
  <c r="I345" i="6"/>
  <c r="L344" i="6"/>
  <c r="K344" i="6"/>
  <c r="J344" i="6"/>
  <c r="H344" i="6"/>
  <c r="G344" i="6"/>
  <c r="F344" i="6"/>
  <c r="H342" i="6"/>
  <c r="G342" i="6"/>
  <c r="F342" i="6"/>
  <c r="H341" i="6"/>
  <c r="G341" i="6"/>
  <c r="I301" i="6"/>
  <c r="H301" i="6"/>
  <c r="G301" i="6"/>
  <c r="F301" i="6"/>
  <c r="E285" i="6"/>
  <c r="E284" i="6"/>
  <c r="P283" i="6"/>
  <c r="O283" i="6"/>
  <c r="N283" i="6"/>
  <c r="M283" i="6"/>
  <c r="L283" i="6"/>
  <c r="K283" i="6"/>
  <c r="J283" i="6"/>
  <c r="I283" i="6"/>
  <c r="H283" i="6"/>
  <c r="G283" i="6"/>
  <c r="F283" i="6"/>
  <c r="E282" i="6"/>
  <c r="E281" i="6"/>
  <c r="P280" i="6"/>
  <c r="O280" i="6"/>
  <c r="N280" i="6"/>
  <c r="M280" i="6"/>
  <c r="L280" i="6"/>
  <c r="K280" i="6"/>
  <c r="J280" i="6"/>
  <c r="I280" i="6"/>
  <c r="H280" i="6"/>
  <c r="G280" i="6"/>
  <c r="F280" i="6"/>
  <c r="E279" i="6"/>
  <c r="E278" i="6"/>
  <c r="P277" i="6"/>
  <c r="O277" i="6"/>
  <c r="N277" i="6"/>
  <c r="M277" i="6"/>
  <c r="L277" i="6"/>
  <c r="K277" i="6"/>
  <c r="J277" i="6"/>
  <c r="I277" i="6"/>
  <c r="H277" i="6"/>
  <c r="G277" i="6"/>
  <c r="F277" i="6"/>
  <c r="E276" i="6"/>
  <c r="E275" i="6"/>
  <c r="P274" i="6"/>
  <c r="O274" i="6"/>
  <c r="N274" i="6"/>
  <c r="M274" i="6"/>
  <c r="L274" i="6"/>
  <c r="K274" i="6"/>
  <c r="J274" i="6"/>
  <c r="I274" i="6"/>
  <c r="H274" i="6"/>
  <c r="G274" i="6"/>
  <c r="F274" i="6"/>
  <c r="E273" i="6"/>
  <c r="E272" i="6"/>
  <c r="P271" i="6"/>
  <c r="O271" i="6"/>
  <c r="N271" i="6"/>
  <c r="M271" i="6"/>
  <c r="L271" i="6"/>
  <c r="K271" i="6"/>
  <c r="J271" i="6"/>
  <c r="I271" i="6"/>
  <c r="H271" i="6"/>
  <c r="G271" i="6"/>
  <c r="F271" i="6"/>
  <c r="I270" i="6"/>
  <c r="I264" i="6" s="1"/>
  <c r="I269" i="6"/>
  <c r="H268" i="6"/>
  <c r="G268" i="6"/>
  <c r="F268" i="6"/>
  <c r="L261" i="6"/>
  <c r="L260" i="6"/>
  <c r="M260" i="6" s="1"/>
  <c r="L259" i="6"/>
  <c r="M259" i="6" s="1"/>
  <c r="L258" i="6"/>
  <c r="M258" i="6" s="1"/>
  <c r="N258" i="6" s="1"/>
  <c r="M256" i="6"/>
  <c r="N256" i="6" s="1"/>
  <c r="O256" i="6" s="1"/>
  <c r="P256" i="6" s="1"/>
  <c r="L255" i="6"/>
  <c r="I255" i="6"/>
  <c r="L254" i="6"/>
  <c r="I254" i="6"/>
  <c r="L251" i="6"/>
  <c r="M251" i="6" s="1"/>
  <c r="N251" i="6" s="1"/>
  <c r="L250" i="6"/>
  <c r="M250" i="6" s="1"/>
  <c r="L249" i="6"/>
  <c r="M249" i="6" s="1"/>
  <c r="L248" i="6"/>
  <c r="M248" i="6" s="1"/>
  <c r="L247" i="6"/>
  <c r="L246" i="6"/>
  <c r="M246" i="6" s="1"/>
  <c r="L245" i="6"/>
  <c r="L244" i="6"/>
  <c r="M244" i="6" s="1"/>
  <c r="P227" i="6"/>
  <c r="O227" i="6"/>
  <c r="N227" i="6"/>
  <c r="M227" i="6"/>
  <c r="L227" i="6"/>
  <c r="K227" i="6"/>
  <c r="J227" i="6"/>
  <c r="I227" i="6"/>
  <c r="H227" i="6"/>
  <c r="G227" i="6"/>
  <c r="F227" i="6"/>
  <c r="K226" i="6"/>
  <c r="J226" i="6"/>
  <c r="I226" i="6"/>
  <c r="H226" i="6"/>
  <c r="G226" i="6"/>
  <c r="F226" i="6"/>
  <c r="L224" i="6"/>
  <c r="L223" i="6" s="1"/>
  <c r="L220" i="6"/>
  <c r="L219" i="6" s="1"/>
  <c r="L218" i="6"/>
  <c r="L217" i="6" s="1"/>
  <c r="E217" i="6" s="1"/>
  <c r="L214" i="6"/>
  <c r="L213" i="6" s="1"/>
  <c r="P191" i="6"/>
  <c r="O191" i="6"/>
  <c r="N191" i="6"/>
  <c r="M191" i="6"/>
  <c r="L191" i="6"/>
  <c r="K191" i="6"/>
  <c r="J191" i="6"/>
  <c r="I191" i="6"/>
  <c r="H191" i="6"/>
  <c r="G191" i="6"/>
  <c r="F191" i="6"/>
  <c r="P190" i="6"/>
  <c r="O190" i="6"/>
  <c r="N190" i="6"/>
  <c r="M190" i="6"/>
  <c r="L190" i="6"/>
  <c r="K190" i="6"/>
  <c r="J190" i="6"/>
  <c r="I190" i="6"/>
  <c r="H190" i="6"/>
  <c r="G190" i="6"/>
  <c r="F190" i="6"/>
  <c r="E188" i="6"/>
  <c r="E187" i="6"/>
  <c r="E186" i="6"/>
  <c r="E185" i="6"/>
  <c r="E184" i="6"/>
  <c r="E183" i="6"/>
  <c r="E182" i="6"/>
  <c r="E181" i="6"/>
  <c r="E180" i="6"/>
  <c r="E179" i="6"/>
  <c r="E178" i="6"/>
  <c r="E177" i="6"/>
  <c r="E176" i="6"/>
  <c r="E175" i="6"/>
  <c r="E174" i="6"/>
  <c r="E172" i="6"/>
  <c r="K171" i="6"/>
  <c r="K170" i="6" s="1"/>
  <c r="J171" i="6"/>
  <c r="J170" i="6" s="1"/>
  <c r="I171" i="6"/>
  <c r="I170" i="6" s="1"/>
  <c r="G171" i="6"/>
  <c r="G170" i="6" s="1"/>
  <c r="F171" i="6"/>
  <c r="F170" i="6" s="1"/>
  <c r="L169" i="6"/>
  <c r="M169" i="6" s="1"/>
  <c r="N169" i="6" s="1"/>
  <c r="H169" i="6"/>
  <c r="L168" i="6"/>
  <c r="M168" i="6" s="1"/>
  <c r="N168" i="6" s="1"/>
  <c r="O168" i="6" s="1"/>
  <c r="P168" i="6" s="1"/>
  <c r="H168" i="6"/>
  <c r="L167" i="6"/>
  <c r="L166" i="6"/>
  <c r="L165" i="6"/>
  <c r="L164" i="6"/>
  <c r="H160" i="6"/>
  <c r="E148" i="6"/>
  <c r="E147" i="6"/>
  <c r="L146" i="6"/>
  <c r="L162" i="6" s="1"/>
  <c r="L145" i="6"/>
  <c r="L161" i="6" s="1"/>
  <c r="P123" i="6"/>
  <c r="O123" i="6"/>
  <c r="N123" i="6"/>
  <c r="M123" i="6"/>
  <c r="L123" i="6"/>
  <c r="K123" i="6"/>
  <c r="J123" i="6"/>
  <c r="I123" i="6"/>
  <c r="H123" i="6"/>
  <c r="G123" i="6"/>
  <c r="P122" i="6"/>
  <c r="O122" i="6"/>
  <c r="N122" i="6"/>
  <c r="M122" i="6"/>
  <c r="L122" i="6"/>
  <c r="K122" i="6"/>
  <c r="J122" i="6"/>
  <c r="I122" i="6"/>
  <c r="H122" i="6"/>
  <c r="G122" i="6"/>
  <c r="F122" i="6"/>
  <c r="E121" i="6"/>
  <c r="E120" i="6"/>
  <c r="E119" i="6"/>
  <c r="E118" i="6"/>
  <c r="E117" i="6"/>
  <c r="E116" i="6"/>
  <c r="E115" i="6"/>
  <c r="E114" i="6"/>
  <c r="E113" i="6"/>
  <c r="E112" i="6"/>
  <c r="E111" i="6"/>
  <c r="E110" i="6"/>
  <c r="E109" i="6"/>
  <c r="E108" i="6"/>
  <c r="E107" i="6"/>
  <c r="E106" i="6"/>
  <c r="P101" i="6"/>
  <c r="O101" i="6"/>
  <c r="N101" i="6"/>
  <c r="L101" i="6"/>
  <c r="E85" i="6"/>
  <c r="E84" i="6"/>
  <c r="P83" i="6"/>
  <c r="O83" i="6"/>
  <c r="N83" i="6"/>
  <c r="M83" i="6"/>
  <c r="L83" i="6"/>
  <c r="K83" i="6"/>
  <c r="J83" i="6"/>
  <c r="I83" i="6"/>
  <c r="H83" i="6"/>
  <c r="G83" i="6"/>
  <c r="F83" i="6"/>
  <c r="E79" i="6"/>
  <c r="E78" i="6"/>
  <c r="P77" i="6"/>
  <c r="O77" i="6"/>
  <c r="N77" i="6"/>
  <c r="M77" i="6"/>
  <c r="L77" i="6"/>
  <c r="K77" i="6"/>
  <c r="J77" i="6"/>
  <c r="I77" i="6"/>
  <c r="H77" i="6"/>
  <c r="G77" i="6"/>
  <c r="F77" i="6"/>
  <c r="E75" i="6"/>
  <c r="E74" i="6"/>
  <c r="I73" i="6"/>
  <c r="H73" i="6"/>
  <c r="G73" i="6"/>
  <c r="F73" i="6"/>
  <c r="E72" i="6"/>
  <c r="E71" i="6"/>
  <c r="P70" i="6"/>
  <c r="O70" i="6"/>
  <c r="N70" i="6"/>
  <c r="M70" i="6"/>
  <c r="L70" i="6"/>
  <c r="K70" i="6"/>
  <c r="J70" i="6"/>
  <c r="I70" i="6"/>
  <c r="H70" i="6"/>
  <c r="G70" i="6"/>
  <c r="F70" i="6"/>
  <c r="E69" i="6"/>
  <c r="E68" i="6"/>
  <c r="P67" i="6"/>
  <c r="O67" i="6"/>
  <c r="N67" i="6"/>
  <c r="M67" i="6"/>
  <c r="I67" i="6"/>
  <c r="H67" i="6"/>
  <c r="G67" i="6"/>
  <c r="F67" i="6"/>
  <c r="E61" i="6"/>
  <c r="E60" i="6"/>
  <c r="P59" i="6"/>
  <c r="O59" i="6"/>
  <c r="N59" i="6"/>
  <c r="M59" i="6"/>
  <c r="L59" i="6"/>
  <c r="J59" i="6"/>
  <c r="H59" i="6"/>
  <c r="G59" i="6"/>
  <c r="F59" i="6"/>
  <c r="E58" i="6"/>
  <c r="E57" i="6"/>
  <c r="P56" i="6"/>
  <c r="O56" i="6"/>
  <c r="N56" i="6"/>
  <c r="M56" i="6"/>
  <c r="L56" i="6"/>
  <c r="K56" i="6"/>
  <c r="J56" i="6"/>
  <c r="I56" i="6"/>
  <c r="H56" i="6"/>
  <c r="G56" i="6"/>
  <c r="F56" i="6"/>
  <c r="E55" i="6"/>
  <c r="E54" i="6"/>
  <c r="P53" i="6"/>
  <c r="O53" i="6"/>
  <c r="N53" i="6"/>
  <c r="M53" i="6"/>
  <c r="L53" i="6"/>
  <c r="K53" i="6"/>
  <c r="J53" i="6"/>
  <c r="I53" i="6"/>
  <c r="H53" i="6"/>
  <c r="G53" i="6"/>
  <c r="F53" i="6"/>
  <c r="E52" i="6"/>
  <c r="E51" i="6"/>
  <c r="P50" i="6"/>
  <c r="O50" i="6"/>
  <c r="N50" i="6"/>
  <c r="M50" i="6"/>
  <c r="L50" i="6"/>
  <c r="K50" i="6"/>
  <c r="J50" i="6"/>
  <c r="I50" i="6"/>
  <c r="H50" i="6"/>
  <c r="G50" i="6"/>
  <c r="F50" i="6"/>
  <c r="E49" i="6"/>
  <c r="P47" i="6"/>
  <c r="O47" i="6"/>
  <c r="N47" i="6"/>
  <c r="M47" i="6"/>
  <c r="L47" i="6"/>
  <c r="K47" i="6"/>
  <c r="J47" i="6"/>
  <c r="H47" i="6"/>
  <c r="G47" i="6"/>
  <c r="F47" i="6"/>
  <c r="E46" i="6"/>
  <c r="E45" i="6"/>
  <c r="P44" i="6"/>
  <c r="O44" i="6"/>
  <c r="N44" i="6"/>
  <c r="M44" i="6"/>
  <c r="L44" i="6"/>
  <c r="K44" i="6"/>
  <c r="I44" i="6"/>
  <c r="H44" i="6"/>
  <c r="G44" i="6"/>
  <c r="F44" i="6"/>
  <c r="E42" i="6"/>
  <c r="H41" i="6"/>
  <c r="I40" i="6"/>
  <c r="G40" i="6"/>
  <c r="F40" i="6"/>
  <c r="E39" i="6"/>
  <c r="E38" i="6"/>
  <c r="P37" i="6"/>
  <c r="O37" i="6"/>
  <c r="N37" i="6"/>
  <c r="M37" i="6"/>
  <c r="L37" i="6"/>
  <c r="K37" i="6"/>
  <c r="J37" i="6"/>
  <c r="I37" i="6"/>
  <c r="H37" i="6"/>
  <c r="G37" i="6"/>
  <c r="F37" i="6"/>
  <c r="E36" i="6"/>
  <c r="E35" i="6"/>
  <c r="P34" i="6"/>
  <c r="O34" i="6"/>
  <c r="N34" i="6"/>
  <c r="M34" i="6"/>
  <c r="L34" i="6"/>
  <c r="K34" i="6"/>
  <c r="J34" i="6"/>
  <c r="I34" i="6"/>
  <c r="H34" i="6"/>
  <c r="G34" i="6"/>
  <c r="F34" i="6"/>
  <c r="E33" i="6"/>
  <c r="E32" i="6"/>
  <c r="P31" i="6"/>
  <c r="O31" i="6"/>
  <c r="N31" i="6"/>
  <c r="M31" i="6"/>
  <c r="L31" i="6"/>
  <c r="K31" i="6"/>
  <c r="I31" i="6"/>
  <c r="H31" i="6"/>
  <c r="G31" i="6"/>
  <c r="F31" i="6"/>
  <c r="E30" i="6"/>
  <c r="E29" i="6"/>
  <c r="P28" i="6"/>
  <c r="O28" i="6"/>
  <c r="N28" i="6"/>
  <c r="M28" i="6"/>
  <c r="L28" i="6"/>
  <c r="K28" i="6"/>
  <c r="J28" i="6"/>
  <c r="I28" i="6"/>
  <c r="H28" i="6"/>
  <c r="G28" i="6"/>
  <c r="F28" i="6"/>
  <c r="E27" i="6"/>
  <c r="E26" i="6"/>
  <c r="P25" i="6"/>
  <c r="O25" i="6"/>
  <c r="N25" i="6"/>
  <c r="M25" i="6"/>
  <c r="L25" i="6"/>
  <c r="I25" i="6"/>
  <c r="H25" i="6"/>
  <c r="G25" i="6"/>
  <c r="F25" i="6"/>
  <c r="E24" i="6"/>
  <c r="E23" i="6"/>
  <c r="P22" i="6"/>
  <c r="O22" i="6"/>
  <c r="N22" i="6"/>
  <c r="M22" i="6"/>
  <c r="L22" i="6"/>
  <c r="K22" i="6"/>
  <c r="J22" i="6"/>
  <c r="I22" i="6"/>
  <c r="H22" i="6"/>
  <c r="G22" i="6"/>
  <c r="F22" i="6"/>
  <c r="E21" i="6"/>
  <c r="E20" i="6"/>
  <c r="P19" i="6"/>
  <c r="O19" i="6"/>
  <c r="N19" i="6"/>
  <c r="M19" i="6"/>
  <c r="L19" i="6"/>
  <c r="K19" i="6"/>
  <c r="J19" i="6"/>
  <c r="I19" i="6"/>
  <c r="H19" i="6"/>
  <c r="G19" i="6"/>
  <c r="F19" i="6"/>
  <c r="E18" i="6"/>
  <c r="E17" i="6"/>
  <c r="P16" i="6"/>
  <c r="O16" i="6"/>
  <c r="N16" i="6"/>
  <c r="M16" i="6"/>
  <c r="L16" i="6"/>
  <c r="K16" i="6"/>
  <c r="I16" i="6"/>
  <c r="H16" i="6"/>
  <c r="G16" i="6"/>
  <c r="F16" i="6"/>
  <c r="E15" i="6"/>
  <c r="E14" i="6"/>
  <c r="P13" i="6"/>
  <c r="O13" i="6"/>
  <c r="N13" i="6"/>
  <c r="M13" i="6"/>
  <c r="L13" i="6"/>
  <c r="K13" i="6"/>
  <c r="J13" i="6"/>
  <c r="I13" i="6"/>
  <c r="H13" i="6"/>
  <c r="G13" i="6"/>
  <c r="F13" i="6"/>
  <c r="E12" i="6"/>
  <c r="E11" i="6"/>
  <c r="P10" i="6"/>
  <c r="O10" i="6"/>
  <c r="N10" i="6"/>
  <c r="M10" i="6"/>
  <c r="L10" i="6"/>
  <c r="K10" i="6"/>
  <c r="J10" i="6"/>
  <c r="I10" i="6"/>
  <c r="H10" i="6"/>
  <c r="G10" i="6"/>
  <c r="F10" i="6"/>
  <c r="L341" i="6" l="1"/>
  <c r="F351" i="6"/>
  <c r="L428" i="6"/>
  <c r="G351" i="6"/>
  <c r="F445" i="6"/>
  <c r="F123" i="6"/>
  <c r="E123" i="6" s="1"/>
  <c r="E122" i="6"/>
  <c r="N249" i="6"/>
  <c r="O249" i="6" s="1"/>
  <c r="P249" i="6" s="1"/>
  <c r="M341" i="6"/>
  <c r="H352" i="6"/>
  <c r="H351" i="6" s="1"/>
  <c r="H347" i="6"/>
  <c r="E347" i="6" s="1"/>
  <c r="I263" i="6"/>
  <c r="I262" i="6" s="1"/>
  <c r="E269" i="6"/>
  <c r="L144" i="6"/>
  <c r="M378" i="6"/>
  <c r="L377" i="6"/>
  <c r="M360" i="6"/>
  <c r="L359" i="6"/>
  <c r="M380" i="6"/>
  <c r="L379" i="6"/>
  <c r="M358" i="6"/>
  <c r="L357" i="6"/>
  <c r="L386" i="6"/>
  <c r="L385" i="6" s="1"/>
  <c r="K385" i="6"/>
  <c r="H102" i="6"/>
  <c r="E102" i="6" s="1"/>
  <c r="M364" i="6"/>
  <c r="L363" i="6"/>
  <c r="M384" i="6"/>
  <c r="L383" i="6"/>
  <c r="M388" i="6"/>
  <c r="L387" i="6"/>
  <c r="J427" i="6"/>
  <c r="N142" i="6"/>
  <c r="N138" i="6"/>
  <c r="N136" i="6"/>
  <c r="N134" i="6"/>
  <c r="N132" i="6"/>
  <c r="P130" i="6"/>
  <c r="O130" i="6"/>
  <c r="P128" i="6"/>
  <c r="O128" i="6"/>
  <c r="P166" i="6"/>
  <c r="O166" i="6"/>
  <c r="P164" i="6"/>
  <c r="O164" i="6"/>
  <c r="N254" i="6"/>
  <c r="E191" i="6"/>
  <c r="E190" i="6"/>
  <c r="E103" i="6"/>
  <c r="L160" i="6"/>
  <c r="G225" i="6"/>
  <c r="I225" i="6"/>
  <c r="J239" i="6"/>
  <c r="L240" i="6"/>
  <c r="J101" i="6"/>
  <c r="I268" i="6"/>
  <c r="I342" i="6"/>
  <c r="I450" i="6" s="1"/>
  <c r="E241" i="6"/>
  <c r="I454" i="6"/>
  <c r="G189" i="6"/>
  <c r="H340" i="6"/>
  <c r="M189" i="6"/>
  <c r="I189" i="6"/>
  <c r="I101" i="6"/>
  <c r="G101" i="6"/>
  <c r="I352" i="6"/>
  <c r="I351" i="6" s="1"/>
  <c r="J351" i="6"/>
  <c r="K445" i="6"/>
  <c r="E429" i="6"/>
  <c r="F427" i="6"/>
  <c r="I427" i="6"/>
  <c r="E44" i="6"/>
  <c r="I47" i="6"/>
  <c r="E47" i="6" s="1"/>
  <c r="E48" i="6"/>
  <c r="E53" i="6"/>
  <c r="J160" i="6"/>
  <c r="K204" i="6"/>
  <c r="K427" i="6"/>
  <c r="L427" i="6"/>
  <c r="H189" i="6"/>
  <c r="L189" i="6"/>
  <c r="P189" i="6"/>
  <c r="I204" i="6"/>
  <c r="E28" i="6"/>
  <c r="E59" i="6"/>
  <c r="H204" i="6"/>
  <c r="F204" i="6"/>
  <c r="E353" i="6"/>
  <c r="H445" i="6"/>
  <c r="E447" i="6"/>
  <c r="F189" i="6"/>
  <c r="J189" i="6"/>
  <c r="N189" i="6"/>
  <c r="E274" i="6"/>
  <c r="G160" i="6"/>
  <c r="I160" i="6"/>
  <c r="H225" i="6"/>
  <c r="F225" i="6"/>
  <c r="J225" i="6"/>
  <c r="F340" i="6"/>
  <c r="O189" i="6"/>
  <c r="E10" i="6"/>
  <c r="E22" i="6"/>
  <c r="E70" i="6"/>
  <c r="G340" i="6"/>
  <c r="E13" i="6"/>
  <c r="E25" i="6"/>
  <c r="M146" i="6"/>
  <c r="E16" i="6"/>
  <c r="F160" i="6"/>
  <c r="K225" i="6"/>
  <c r="I341" i="6"/>
  <c r="E271" i="6"/>
  <c r="E50" i="6"/>
  <c r="E67" i="6"/>
  <c r="L171" i="6"/>
  <c r="L170" i="6" s="1"/>
  <c r="L226" i="6"/>
  <c r="L225" i="6" s="1"/>
  <c r="E280" i="6"/>
  <c r="K351" i="6"/>
  <c r="H390" i="6"/>
  <c r="H389" i="6" s="1"/>
  <c r="E34" i="6"/>
  <c r="N171" i="6"/>
  <c r="N170" i="6" s="1"/>
  <c r="M226" i="6"/>
  <c r="M225" i="6" s="1"/>
  <c r="E283" i="6"/>
  <c r="I390" i="6"/>
  <c r="I389" i="6" s="1"/>
  <c r="E56" i="6"/>
  <c r="E73" i="6"/>
  <c r="M145" i="6"/>
  <c r="M161" i="6" s="1"/>
  <c r="K189" i="6"/>
  <c r="J390" i="6"/>
  <c r="J389" i="6" s="1"/>
  <c r="E19" i="6"/>
  <c r="E31" i="6"/>
  <c r="E37" i="6"/>
  <c r="E83" i="6"/>
  <c r="E227" i="6"/>
  <c r="E277" i="6"/>
  <c r="L352" i="6"/>
  <c r="L351" i="6" s="1"/>
  <c r="E129" i="6"/>
  <c r="E131" i="6"/>
  <c r="E41" i="6"/>
  <c r="E40" i="6" s="1"/>
  <c r="E77" i="6"/>
  <c r="I239" i="6"/>
  <c r="K240" i="6"/>
  <c r="O258" i="6"/>
  <c r="P258" i="6" s="1"/>
  <c r="M171" i="6"/>
  <c r="M170" i="6" s="1"/>
  <c r="G204" i="6"/>
  <c r="H240" i="6"/>
  <c r="O251" i="6"/>
  <c r="P251" i="6" s="1"/>
  <c r="N344" i="6"/>
  <c r="E362" i="6"/>
  <c r="E366" i="6"/>
  <c r="E368" i="6"/>
  <c r="E165" i="6"/>
  <c r="E167" i="6"/>
  <c r="E168" i="6"/>
  <c r="O169" i="6"/>
  <c r="K239" i="6"/>
  <c r="I240" i="6"/>
  <c r="E355" i="6"/>
  <c r="H40" i="6"/>
  <c r="F101" i="6"/>
  <c r="H171" i="6"/>
  <c r="H170" i="6" s="1"/>
  <c r="F240" i="6"/>
  <c r="J240" i="6"/>
  <c r="E361" i="6"/>
  <c r="E365" i="6"/>
  <c r="E367" i="6"/>
  <c r="I344" i="6"/>
  <c r="M344" i="6"/>
  <c r="I445" i="6"/>
  <c r="F449" i="6"/>
  <c r="G239" i="6"/>
  <c r="G240" i="6"/>
  <c r="J450" i="6"/>
  <c r="N248" i="6"/>
  <c r="O248" i="6" s="1"/>
  <c r="P248" i="6" s="1"/>
  <c r="N250" i="6"/>
  <c r="O250" i="6" s="1"/>
  <c r="P250" i="6" s="1"/>
  <c r="M254" i="6"/>
  <c r="N259" i="6"/>
  <c r="O259" i="6" s="1"/>
  <c r="P259" i="6" s="1"/>
  <c r="E370" i="6"/>
  <c r="E373" i="6"/>
  <c r="E374" i="6"/>
  <c r="E375" i="6"/>
  <c r="E376" i="6"/>
  <c r="E381" i="6"/>
  <c r="E382" i="6"/>
  <c r="M394" i="6"/>
  <c r="N394" i="6" s="1"/>
  <c r="O394" i="6" s="1"/>
  <c r="P394" i="6" s="1"/>
  <c r="L372" i="6"/>
  <c r="L371" i="6" s="1"/>
  <c r="E371" i="6" s="1"/>
  <c r="K390" i="6"/>
  <c r="K389" i="6" s="1"/>
  <c r="M393" i="6"/>
  <c r="N393" i="6" s="1"/>
  <c r="O393" i="6" s="1"/>
  <c r="P393" i="6" s="1"/>
  <c r="M416" i="6"/>
  <c r="E431" i="6"/>
  <c r="M433" i="6"/>
  <c r="N433" i="6" s="1"/>
  <c r="O433" i="6" s="1"/>
  <c r="P433" i="6" s="1"/>
  <c r="M435" i="6"/>
  <c r="N435" i="6" s="1"/>
  <c r="O435" i="6" s="1"/>
  <c r="P435" i="6" s="1"/>
  <c r="M437" i="6"/>
  <c r="N437" i="6" s="1"/>
  <c r="O437" i="6" s="1"/>
  <c r="P437" i="6" s="1"/>
  <c r="M441" i="6"/>
  <c r="N441" i="6" s="1"/>
  <c r="O441" i="6" s="1"/>
  <c r="P441" i="6" s="1"/>
  <c r="H450" i="6"/>
  <c r="E396" i="6"/>
  <c r="M415" i="6"/>
  <c r="N415" i="6" s="1"/>
  <c r="O415" i="6" s="1"/>
  <c r="P415" i="6" s="1"/>
  <c r="E432" i="6"/>
  <c r="M434" i="6"/>
  <c r="N434" i="6" s="1"/>
  <c r="O434" i="6" s="1"/>
  <c r="P434" i="6" s="1"/>
  <c r="M438" i="6"/>
  <c r="N438" i="6" s="1"/>
  <c r="O438" i="6" s="1"/>
  <c r="P438" i="6" s="1"/>
  <c r="M442" i="6"/>
  <c r="J445" i="6"/>
  <c r="F450" i="6"/>
  <c r="M436" i="6"/>
  <c r="N436" i="6" s="1"/>
  <c r="O436" i="6" s="1"/>
  <c r="P436" i="6" s="1"/>
  <c r="G449" i="6"/>
  <c r="L446" i="6"/>
  <c r="G450" i="6"/>
  <c r="K450" i="6"/>
  <c r="F239" i="6" l="1"/>
  <c r="M428" i="6"/>
  <c r="N416" i="6"/>
  <c r="N428" i="6" s="1"/>
  <c r="N341" i="6"/>
  <c r="N146" i="6"/>
  <c r="N162" i="6" s="1"/>
  <c r="M162" i="6"/>
  <c r="M240" i="6" s="1"/>
  <c r="E386" i="6"/>
  <c r="E128" i="6"/>
  <c r="N417" i="6"/>
  <c r="M417" i="6"/>
  <c r="E130" i="6"/>
  <c r="E166" i="6"/>
  <c r="E385" i="6"/>
  <c r="E164" i="6"/>
  <c r="M144" i="6"/>
  <c r="N384" i="6"/>
  <c r="M383" i="6"/>
  <c r="H101" i="6"/>
  <c r="E101" i="6" s="1"/>
  <c r="N358" i="6"/>
  <c r="M357" i="6"/>
  <c r="N360" i="6"/>
  <c r="M359" i="6"/>
  <c r="N442" i="6"/>
  <c r="M446" i="6"/>
  <c r="N388" i="6"/>
  <c r="M387" i="6"/>
  <c r="N364" i="6"/>
  <c r="M363" i="6"/>
  <c r="N380" i="6"/>
  <c r="M379" i="6"/>
  <c r="N378" i="6"/>
  <c r="M377" i="6"/>
  <c r="O142" i="6"/>
  <c r="O138" i="6"/>
  <c r="O136" i="6"/>
  <c r="O134" i="6"/>
  <c r="O132" i="6"/>
  <c r="O126" i="6"/>
  <c r="N260" i="6"/>
  <c r="O254" i="6"/>
  <c r="E400" i="6"/>
  <c r="E189" i="6"/>
  <c r="I340" i="6"/>
  <c r="K238" i="6"/>
  <c r="J238" i="6"/>
  <c r="E454" i="6"/>
  <c r="H449" i="6"/>
  <c r="H448" i="6" s="1"/>
  <c r="E213" i="6"/>
  <c r="I238" i="6"/>
  <c r="E397" i="6"/>
  <c r="H453" i="6"/>
  <c r="K453" i="6"/>
  <c r="E406" i="6"/>
  <c r="M427" i="6"/>
  <c r="E440" i="6"/>
  <c r="E411" i="6"/>
  <c r="E433" i="6"/>
  <c r="L239" i="6"/>
  <c r="L238" i="6" s="1"/>
  <c r="I453" i="6"/>
  <c r="E403" i="6"/>
  <c r="E437" i="6"/>
  <c r="E214" i="6"/>
  <c r="I449" i="6"/>
  <c r="E410" i="6"/>
  <c r="G238" i="6"/>
  <c r="M204" i="6"/>
  <c r="E405" i="6"/>
  <c r="E441" i="6"/>
  <c r="E402" i="6"/>
  <c r="E356" i="6"/>
  <c r="E247" i="6"/>
  <c r="E219" i="6"/>
  <c r="G453" i="6"/>
  <c r="E413" i="6"/>
  <c r="J453" i="6"/>
  <c r="E251" i="6"/>
  <c r="N145" i="6"/>
  <c r="E248" i="6"/>
  <c r="E218" i="6"/>
  <c r="F453" i="6"/>
  <c r="O417" i="6"/>
  <c r="E412" i="6"/>
  <c r="E408" i="6"/>
  <c r="E393" i="6"/>
  <c r="F452" i="6"/>
  <c r="F448" i="6"/>
  <c r="E244" i="6"/>
  <c r="L445" i="6"/>
  <c r="E409" i="6"/>
  <c r="E401" i="6"/>
  <c r="E434" i="6"/>
  <c r="E415" i="6"/>
  <c r="E407" i="6"/>
  <c r="E443" i="6"/>
  <c r="E439" i="6"/>
  <c r="E435" i="6"/>
  <c r="E398" i="6"/>
  <c r="E369" i="6"/>
  <c r="E250" i="6"/>
  <c r="E259" i="6"/>
  <c r="E220" i="6"/>
  <c r="P169" i="6"/>
  <c r="O171" i="6"/>
  <c r="O170" i="6" s="1"/>
  <c r="E394" i="6"/>
  <c r="L390" i="6"/>
  <c r="M352" i="6"/>
  <c r="E253" i="6"/>
  <c r="E249" i="6"/>
  <c r="E245" i="6"/>
  <c r="E258" i="6"/>
  <c r="E438" i="6"/>
  <c r="N226" i="6"/>
  <c r="E246" i="6"/>
  <c r="O344" i="6"/>
  <c r="O341" i="6"/>
  <c r="E223" i="6"/>
  <c r="G452" i="6"/>
  <c r="G448" i="6"/>
  <c r="E436" i="6"/>
  <c r="E404" i="6"/>
  <c r="E372" i="6"/>
  <c r="E395" i="6"/>
  <c r="M390" i="6"/>
  <c r="M389" i="6" s="1"/>
  <c r="E252" i="6"/>
  <c r="H239" i="6"/>
  <c r="H238" i="6" s="1"/>
  <c r="F238" i="6"/>
  <c r="O146" i="6" l="1"/>
  <c r="P146" i="6" s="1"/>
  <c r="P162" i="6" s="1"/>
  <c r="O416" i="6"/>
  <c r="O428" i="6" s="1"/>
  <c r="N144" i="6"/>
  <c r="N161" i="6"/>
  <c r="N160" i="6" s="1"/>
  <c r="O384" i="6"/>
  <c r="N383" i="6"/>
  <c r="O380" i="6"/>
  <c r="N379" i="6"/>
  <c r="O364" i="6"/>
  <c r="N363" i="6"/>
  <c r="O442" i="6"/>
  <c r="N446" i="6"/>
  <c r="O358" i="6"/>
  <c r="N357" i="6"/>
  <c r="O378" i="6"/>
  <c r="N377" i="6"/>
  <c r="O388" i="6"/>
  <c r="N387" i="6"/>
  <c r="N390" i="6"/>
  <c r="N389" i="6" s="1"/>
  <c r="O360" i="6"/>
  <c r="N359" i="6"/>
  <c r="P142" i="6"/>
  <c r="E142" i="6" s="1"/>
  <c r="E143" i="6"/>
  <c r="P138" i="6"/>
  <c r="E138" i="6" s="1"/>
  <c r="E139" i="6"/>
  <c r="P136" i="6"/>
  <c r="E136" i="6" s="1"/>
  <c r="E137" i="6"/>
  <c r="P134" i="6"/>
  <c r="E134" i="6" s="1"/>
  <c r="E135" i="6"/>
  <c r="P132" i="6"/>
  <c r="E132" i="6" s="1"/>
  <c r="E133" i="6"/>
  <c r="P126" i="6"/>
  <c r="E126" i="6" s="1"/>
  <c r="E127" i="6"/>
  <c r="O260" i="6"/>
  <c r="P254" i="6"/>
  <c r="E254" i="6" s="1"/>
  <c r="E255" i="6"/>
  <c r="I452" i="6"/>
  <c r="I451" i="6" s="1"/>
  <c r="M239" i="6"/>
  <c r="M238" i="6" s="1"/>
  <c r="N427" i="6"/>
  <c r="G451" i="6"/>
  <c r="I448" i="6"/>
  <c r="M160" i="6"/>
  <c r="O145" i="6"/>
  <c r="F451" i="6"/>
  <c r="O226" i="6"/>
  <c r="M351" i="6"/>
  <c r="P171" i="6"/>
  <c r="E169" i="6"/>
  <c r="L389" i="6"/>
  <c r="P417" i="6"/>
  <c r="E417" i="6" s="1"/>
  <c r="P344" i="6"/>
  <c r="E344" i="6" s="1"/>
  <c r="E345" i="6"/>
  <c r="N225" i="6"/>
  <c r="N352" i="6"/>
  <c r="N351" i="6" s="1"/>
  <c r="N204" i="6"/>
  <c r="H452" i="6"/>
  <c r="L449" i="6"/>
  <c r="M449" i="6"/>
  <c r="M445" i="6"/>
  <c r="N240" i="6"/>
  <c r="O162" i="6" l="1"/>
  <c r="E162" i="6" s="1"/>
  <c r="P416" i="6"/>
  <c r="P428" i="6" s="1"/>
  <c r="P427" i="6" s="1"/>
  <c r="E146" i="6"/>
  <c r="O144" i="6"/>
  <c r="O161" i="6"/>
  <c r="P378" i="6"/>
  <c r="P377" i="6" s="1"/>
  <c r="O377" i="6"/>
  <c r="P442" i="6"/>
  <c r="O446" i="6"/>
  <c r="P384" i="6"/>
  <c r="P383" i="6" s="1"/>
  <c r="O383" i="6"/>
  <c r="P360" i="6"/>
  <c r="P359" i="6" s="1"/>
  <c r="O359" i="6"/>
  <c r="P388" i="6"/>
  <c r="O387" i="6"/>
  <c r="O390" i="6"/>
  <c r="P380" i="6"/>
  <c r="P379" i="6" s="1"/>
  <c r="O379" i="6"/>
  <c r="P358" i="6"/>
  <c r="O357" i="6"/>
  <c r="O363" i="6"/>
  <c r="P364" i="6"/>
  <c r="E399" i="6"/>
  <c r="P260" i="6"/>
  <c r="E260" i="6" s="1"/>
  <c r="E261" i="6"/>
  <c r="E256" i="6"/>
  <c r="P341" i="6"/>
  <c r="E257" i="6"/>
  <c r="O240" i="6"/>
  <c r="P240" i="6"/>
  <c r="O427" i="6"/>
  <c r="H451" i="6"/>
  <c r="N239" i="6"/>
  <c r="N238" i="6" s="1"/>
  <c r="P145" i="6"/>
  <c r="P170" i="6"/>
  <c r="E170" i="6" s="1"/>
  <c r="E171" i="6"/>
  <c r="P226" i="6"/>
  <c r="E224" i="6"/>
  <c r="E418" i="6"/>
  <c r="N449" i="6"/>
  <c r="N445" i="6"/>
  <c r="M452" i="6"/>
  <c r="L452" i="6"/>
  <c r="P352" i="6"/>
  <c r="P351" i="6" s="1"/>
  <c r="O352" i="6"/>
  <c r="O351" i="6" s="1"/>
  <c r="O225" i="6"/>
  <c r="E416" i="6" l="1"/>
  <c r="P144" i="6"/>
  <c r="E144" i="6" s="1"/>
  <c r="P161" i="6"/>
  <c r="P160" i="6" s="1"/>
  <c r="E383" i="6"/>
  <c r="E384" i="6"/>
  <c r="E377" i="6"/>
  <c r="E359" i="6"/>
  <c r="E380" i="6"/>
  <c r="E379" i="6"/>
  <c r="E360" i="6"/>
  <c r="P387" i="6"/>
  <c r="E387" i="6" s="1"/>
  <c r="P390" i="6"/>
  <c r="P389" i="6" s="1"/>
  <c r="P357" i="6"/>
  <c r="E357" i="6" s="1"/>
  <c r="E358" i="6"/>
  <c r="E364" i="6"/>
  <c r="P363" i="6"/>
  <c r="E363" i="6" s="1"/>
  <c r="E378" i="6"/>
  <c r="O389" i="6"/>
  <c r="E388" i="6"/>
  <c r="P446" i="6"/>
  <c r="E446" i="6" s="1"/>
  <c r="E442" i="6"/>
  <c r="O204" i="6"/>
  <c r="P204" i="6"/>
  <c r="E240" i="6"/>
  <c r="E427" i="6"/>
  <c r="E428" i="6"/>
  <c r="E414" i="6"/>
  <c r="E351" i="6"/>
  <c r="O160" i="6"/>
  <c r="E145" i="6"/>
  <c r="O239" i="6"/>
  <c r="O238" i="6" s="1"/>
  <c r="P225" i="6"/>
  <c r="E225" i="6" s="1"/>
  <c r="E444" i="6"/>
  <c r="E352" i="6"/>
  <c r="O449" i="6"/>
  <c r="O445" i="6"/>
  <c r="E348" i="6"/>
  <c r="N452" i="6"/>
  <c r="E226" i="6"/>
  <c r="P445" i="6" l="1"/>
  <c r="E445" i="6" s="1"/>
  <c r="E389" i="6"/>
  <c r="P449" i="6"/>
  <c r="E390" i="6"/>
  <c r="E161" i="6"/>
  <c r="P239" i="6"/>
  <c r="E160" i="6"/>
  <c r="O452" i="6"/>
  <c r="P238" i="6" l="1"/>
  <c r="E238" i="6" s="1"/>
  <c r="E239" i="6"/>
  <c r="P452" i="6"/>
  <c r="M301" i="6" l="1"/>
  <c r="E303" i="6"/>
  <c r="E270" i="6" s="1"/>
  <c r="E264" i="6" s="1"/>
  <c r="L301" i="6"/>
  <c r="O301" i="6"/>
  <c r="P301" i="6"/>
  <c r="O342" i="6"/>
  <c r="M342" i="6"/>
  <c r="N301" i="6"/>
  <c r="M340" i="6" l="1"/>
  <c r="M450" i="6"/>
  <c r="M453" i="6" s="1"/>
  <c r="P342" i="6"/>
  <c r="P450" i="6" s="1"/>
  <c r="O340" i="6"/>
  <c r="O450" i="6"/>
  <c r="O453" i="6" s="1"/>
  <c r="L340" i="6"/>
  <c r="L450" i="6"/>
  <c r="L453" i="6" s="1"/>
  <c r="L451" i="6" s="1"/>
  <c r="N342" i="6"/>
  <c r="E342" i="6" l="1"/>
  <c r="P448" i="6"/>
  <c r="P453" i="6"/>
  <c r="P451" i="6" s="1"/>
  <c r="P340" i="6"/>
  <c r="M448" i="6"/>
  <c r="M451" i="6"/>
  <c r="L448" i="6"/>
  <c r="O448" i="6"/>
  <c r="O451" i="6"/>
  <c r="N450" i="6"/>
  <c r="N340" i="6"/>
  <c r="E450" i="6" l="1"/>
  <c r="N453" i="6"/>
  <c r="N451" i="6" s="1"/>
  <c r="N448" i="6"/>
  <c r="E453" i="6" l="1"/>
  <c r="J449" i="6"/>
  <c r="J301" i="6"/>
  <c r="J268" i="6"/>
  <c r="J452" i="6" l="1"/>
  <c r="J448" i="6"/>
  <c r="J451" i="6" l="1"/>
  <c r="E301" i="6" l="1"/>
  <c r="E302" i="6"/>
  <c r="E263" i="6" s="1"/>
  <c r="E262" i="6" s="1"/>
  <c r="E268" i="6" l="1"/>
  <c r="K262" i="6" l="1"/>
  <c r="E341" i="6"/>
  <c r="K340" i="6"/>
  <c r="E340" i="6" s="1"/>
  <c r="K449" i="6"/>
  <c r="E449" i="6" l="1"/>
  <c r="K448" i="6"/>
  <c r="E448" i="6" s="1"/>
  <c r="K452" i="6"/>
  <c r="K451" i="6" l="1"/>
  <c r="E452" i="6"/>
  <c r="E451" i="6" l="1"/>
</calcChain>
</file>

<file path=xl/comments1.xml><?xml version="1.0" encoding="utf-8"?>
<comments xmlns="http://schemas.openxmlformats.org/spreadsheetml/2006/main">
  <authors>
    <author>Автор</author>
  </authors>
  <commentList>
    <comment ref="L11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перераспред. По ход-ву с устройства вол.площ.-2163,6,ремонт кровли-859</t>
        </r>
      </text>
    </comment>
    <comment ref="L143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1101  1100112130  611</t>
        </r>
      </text>
    </comment>
    <comment ref="M143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1101  1100112130  611
</t>
        </r>
      </text>
    </comment>
    <comment ref="N143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1101  1100112130  611</t>
        </r>
      </text>
    </comment>
    <comment ref="L149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Раздел 1103
</t>
        </r>
      </text>
    </comment>
    <comment ref="L159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1101  1100112130  611</t>
        </r>
      </text>
    </comment>
  </commentList>
</comments>
</file>

<file path=xl/sharedStrings.xml><?xml version="1.0" encoding="utf-8"?>
<sst xmlns="http://schemas.openxmlformats.org/spreadsheetml/2006/main" count="1568" uniqueCount="492">
  <si>
    <t>2015 год</t>
  </si>
  <si>
    <t>2016 год</t>
  </si>
  <si>
    <t>2017 год</t>
  </si>
  <si>
    <t>2018 год</t>
  </si>
  <si>
    <t>2019 год</t>
  </si>
  <si>
    <t>2020 год</t>
  </si>
  <si>
    <t>2021 год</t>
  </si>
  <si>
    <t>2022 год</t>
  </si>
  <si>
    <t>2023 год</t>
  </si>
  <si>
    <t>2024 год</t>
  </si>
  <si>
    <t>2025 год</t>
  </si>
  <si>
    <t>4.2.</t>
  </si>
  <si>
    <t>Наименование мероприятий</t>
  </si>
  <si>
    <t>Главный распорядитель финансовых стердств/Ответственный исполнитель</t>
  </si>
  <si>
    <t>Объемы финансирования (тыс.руб.)</t>
  </si>
  <si>
    <t>Источник финасирования</t>
  </si>
  <si>
    <t>Всего</t>
  </si>
  <si>
    <t>МБ</t>
  </si>
  <si>
    <t>ФБ</t>
  </si>
  <si>
    <t>ОБ</t>
  </si>
  <si>
    <t>1. Развитие инфраструктуры и укрепление материально-технической базы объектов спортивного назначения</t>
  </si>
  <si>
    <t>Администрация, ОСиА,  Департамент социальной политики</t>
  </si>
  <si>
    <t>1.4.</t>
  </si>
  <si>
    <t>Администрация, ОСиА, Департамент социальной политики</t>
  </si>
  <si>
    <t>1.5.</t>
  </si>
  <si>
    <t>Текущий ремонт лыжной базы</t>
  </si>
  <si>
    <t>1.6.</t>
  </si>
  <si>
    <t>1.7.</t>
  </si>
  <si>
    <t>Текущий ремонт СК «Арена»</t>
  </si>
  <si>
    <t>Департамент социальной политики, ОСиА</t>
  </si>
  <si>
    <t>Администрация, ОСиА</t>
  </si>
  <si>
    <t>1.9.</t>
  </si>
  <si>
    <t>1.10.</t>
  </si>
  <si>
    <t>Осуществление авторского надзора за строительством объектов капитального строительства</t>
  </si>
  <si>
    <t xml:space="preserve">Администрация, ОСиА </t>
  </si>
  <si>
    <t>1.11.</t>
  </si>
  <si>
    <t>1.12.</t>
  </si>
  <si>
    <t>Оснащение территории МО физкультурно-оздоровительными и спортивными сооружениями
"Строительство универсальной спортивной площадки"</t>
  </si>
  <si>
    <t>1.13.</t>
  </si>
  <si>
    <t>«Крытый корт в пгт.Ноглики» (в том числе инженерные изыскания, разработка проектной и рабочей документации,технические условия, строительство объекта)</t>
  </si>
  <si>
    <t>1.14.</t>
  </si>
  <si>
    <t>1.15.</t>
  </si>
  <si>
    <t xml:space="preserve">Ремонт кровли МАУ "СК "Арена" </t>
  </si>
  <si>
    <t>1.16.</t>
  </si>
  <si>
    <t>1.17.</t>
  </si>
  <si>
    <t>Администрация</t>
  </si>
  <si>
    <t>1.19.</t>
  </si>
  <si>
    <t>Капитальный ремонт фасада СК "Арена" в пгт. Ноглики (разработка проекта, проведение достоверности сметной стоимости, устройство фасада)</t>
  </si>
  <si>
    <t>Спортивная площадка пер. Лиманский пгт.Ноглики</t>
  </si>
  <si>
    <t>1.23.</t>
  </si>
  <si>
    <t>Капитальный ремонт бассейна в пгт. Ноглики ( в т.ч. инженерные изыскания, разработка проектной и рабочей документации, выдача технических условий, определение сметной стоимости, экспертиза достоверности определения сметной стоимости)</t>
  </si>
  <si>
    <t xml:space="preserve">Приобретение, монтаж (включая ПСД) дизель-генератора </t>
  </si>
  <si>
    <t>СК "Арена"</t>
  </si>
  <si>
    <t>Секция борьбы</t>
  </si>
  <si>
    <t>Секция футбола</t>
  </si>
  <si>
    <t>Секция лыжных гонок</t>
  </si>
  <si>
    <t>Секция хоккея</t>
  </si>
  <si>
    <t>Секция плавания</t>
  </si>
  <si>
    <t>Секция волейбола</t>
  </si>
  <si>
    <t>Секция национальных видов спорта</t>
  </si>
  <si>
    <t>Секция самбо</t>
  </si>
  <si>
    <t>3. Массовая физкультурно-оздоровительная работа</t>
  </si>
  <si>
    <t>Создание условий для занятий воспитанников в спортивных секциях и взрослого населения в целях развития физической культуры и массового спорта, проведение спортивных мероприятий в соответствии с календарным планом, проведение уроков физкультуры в СК "Арена"</t>
  </si>
  <si>
    <t>Департамент социальной политики</t>
  </si>
  <si>
    <t>Участие в районных, региональных спортивных соревнованиях «Спорт против наркотиков», «Мини-футбол в школу»</t>
  </si>
  <si>
    <t>Бюджетные учреждения</t>
  </si>
  <si>
    <t>Проведение региональных спортивно-массовых мероприятий на территории МО «Городской округ Ногликский»</t>
  </si>
  <si>
    <t>Участие в районном и областном этапах «Президентских состязаний»</t>
  </si>
  <si>
    <t>Участие в районном и региональном этапах «Президентских игры»</t>
  </si>
  <si>
    <t>Развитие национальных видов спорта</t>
  </si>
  <si>
    <t>Внедрение в действие ВФСК "ГТО" в муниципальном образовании</t>
  </si>
  <si>
    <t>Развитие игровых видов спорта</t>
  </si>
  <si>
    <t>4. Совершенствование существующей системы работы физической культуры и спорта</t>
  </si>
  <si>
    <t>Участие в районном и региональном конкурсе «Мастер педагогического труда по учебным и внеучебным формам физкультурно-оздоровительной и спортивной работы»</t>
  </si>
  <si>
    <t>5. Обеспечение комплексной безопасности на объектах физической культуры и спорта</t>
  </si>
  <si>
    <t>Руководители учреждений</t>
  </si>
  <si>
    <t>Сертификация СК "Арена" пгт. Ноглики</t>
  </si>
  <si>
    <t>5.4.</t>
  </si>
  <si>
    <t>Содержание и обслуживание объектов спорта (в т.ч. приобретение оборудования для освещения, звукового сопровождения, обеспечения противопожарной и антитеррористической безопасности на спортивных объектах, установка видеонаблюдения)</t>
  </si>
  <si>
    <t>6. Подготовка кадров в области физической культуры и спорта</t>
  </si>
  <si>
    <t>Повышение квалификации и переподготовка тренеров-преподавателей, проведение семинаров и конференций по вопросам развития физической культуры и спорта</t>
  </si>
  <si>
    <t>Привлечение детских тренеров в детско-юношеские спортивные школы, средние общеобразовательные школы, дошкольные образовательные учреждения</t>
  </si>
  <si>
    <t>Привлечение спортивных тренеров для лиц с ограниченными возможностями</t>
  </si>
  <si>
    <t>Организация физкультурно - оздоровительной работы по месту жительства граждан в МО "Городской округ Ногликский"</t>
  </si>
  <si>
    <t>7. Формирование информационной политики в области физической культуры и спорта</t>
  </si>
  <si>
    <t>Проведение массовых мероприятий, демонстрирующих спортивные достижения (показательные выступления на районных массовых мероприятиях)</t>
  </si>
  <si>
    <t>Пропаганда ценностей физической культуры и спорта через средства массовой информации:</t>
  </si>
  <si>
    <t>Торжественное чествование победителей в спортивных состязаниях по итогам года</t>
  </si>
  <si>
    <t>Информирование населения всеми доступными средствами о режиме работы спортивных сооружений и предоставляемых услугах</t>
  </si>
  <si>
    <t>Размещение на сайте МО «Городской округ Ногликский» информации о комплексе мер, принимаемых администрацией для развития спорта</t>
  </si>
  <si>
    <t>Изготовление атрибутики с символикой МО «Городской округ Ногликский»</t>
  </si>
  <si>
    <t>Выстраивание системного взаимодействия с болельщиками по видам спорта</t>
  </si>
  <si>
    <t>8. Совершенствование правового регулирования физической культуры и спорта</t>
  </si>
  <si>
    <t>Разработка положения о командировании спортивных команд на соревнования за пределы района</t>
  </si>
  <si>
    <t>Разработка положения по проведению соревнований по видам спорта</t>
  </si>
  <si>
    <t>Разработка норм расходов средств на проведение физкультурных и спортивных мероприятий</t>
  </si>
  <si>
    <t>II СФЕРА МОЛОДЕЖНОЙ ПОЛИТИКИ</t>
  </si>
  <si>
    <t>1. Развитие потенциала молодежи на территории муниципального образования «Городской округ Ногликский», поддержка молодежных инициатив</t>
  </si>
  <si>
    <t>Проведение интеллектуальной игры «Логос»- среди предприятий, учреждений Ногликского района</t>
  </si>
  <si>
    <t xml:space="preserve">ОКС, МП и РТ, Департамент социальной политики </t>
  </si>
  <si>
    <t xml:space="preserve">Поддержка молодежных проектов, организация семинаров по проектной деятельности </t>
  </si>
  <si>
    <t xml:space="preserve">Конкурс молодежных проектов«Прорыв»  для молодых специалистов </t>
  </si>
  <si>
    <t>Участие в областном проекте «Сахалинский КВН»</t>
  </si>
  <si>
    <t>Приобретение единой формы для участников областных мероприятий</t>
  </si>
  <si>
    <t>Участие молодежи в районных, межрайонных, областных,   всероссийских мероприятиях</t>
  </si>
  <si>
    <t>Проведение молодежного форума «Молодые Ноглики»</t>
  </si>
  <si>
    <t>Проведение молодежного рок -фестиваля «КИНОглики»</t>
  </si>
  <si>
    <t>РЦД</t>
  </si>
  <si>
    <t>Проведение мероприятий посвященных празднованию Всероссийского Дня молодежи</t>
  </si>
  <si>
    <t>Проект  "Молодежный бюджет"</t>
  </si>
  <si>
    <t xml:space="preserve">Администрация </t>
  </si>
  <si>
    <t>1.10.1.</t>
  </si>
  <si>
    <t xml:space="preserve"> Обустройство  парка отдыха "Остров сокровищ" в пгт. Ноглики</t>
  </si>
  <si>
    <t>1.10.2.</t>
  </si>
  <si>
    <t xml:space="preserve">Обустройство универсальной спортивной площадки в с. Вал </t>
  </si>
  <si>
    <t>1.10.3.</t>
  </si>
  <si>
    <t>Обустройство автогородка на территории МБОУ СОШ №1 пгт. Ноглики</t>
  </si>
  <si>
    <t>1.10.4.</t>
  </si>
  <si>
    <t>Обустройство "Экстрим-парка" в пгт. Ноглики</t>
  </si>
  <si>
    <t>1.10.5.</t>
  </si>
  <si>
    <t>Благоустройство территории МБОУ СОШ с. Ныш</t>
  </si>
  <si>
    <t>1.10.6.</t>
  </si>
  <si>
    <t xml:space="preserve"> Реализация проектов (нераспределенный остаток)</t>
  </si>
  <si>
    <t>2. Профессиональная ориентация молодежи</t>
  </si>
  <si>
    <t>Создание временных рабочих мест для трудоустройства несовершеннолетних граждан в свободное от учебы время</t>
  </si>
  <si>
    <t>Проведение семинаров «Трудовое законодательство для молодежи», организация ярмарки образовательных услуг</t>
  </si>
  <si>
    <t>Организация «Ярмарки образовательных услуг»</t>
  </si>
  <si>
    <t>3. Поддержка и обеспечение эффективного взаимодействия с молодежными объединениями</t>
  </si>
  <si>
    <t xml:space="preserve">Организация поддержки деятельности молодежных объединений </t>
  </si>
  <si>
    <t>ЦТиВ, РЦД</t>
  </si>
  <si>
    <t>Департамент социальной политики, ОКС и МП</t>
  </si>
  <si>
    <t>РЦД, ЦТиВ</t>
  </si>
  <si>
    <t>Организация районного конкурса на лучшую организацию работы общественных объединений</t>
  </si>
  <si>
    <t>Поддержка молодежных проектов, направленных на пропаганду здорового образа жизни</t>
  </si>
  <si>
    <t>ЦТиВ</t>
  </si>
  <si>
    <t>Поддержка молодежного проекта «В здоровом теле здоровый дух!»</t>
  </si>
  <si>
    <t>4. Совершенствование системы патриотического воспитания и допризывной подготовки молодежи</t>
  </si>
  <si>
    <t>Экскурсии в муниципальные образования области с целью обмена опытом</t>
  </si>
  <si>
    <t>ОКСиМП, Департамент социальной политики</t>
  </si>
  <si>
    <t>Организация и проведение мероприятий посвященных празднованию дней Воинской Славы РФ</t>
  </si>
  <si>
    <t>4.3.</t>
  </si>
  <si>
    <t>Проведение мероприятия «Торжественные проводы призывников в ряды вооруженных сил»</t>
  </si>
  <si>
    <t xml:space="preserve">РЦД    </t>
  </si>
  <si>
    <t>4.4.</t>
  </si>
  <si>
    <t>День Победы в Великой Отечественной Войне 1941-1945 гг.</t>
  </si>
  <si>
    <t>4.5.</t>
  </si>
  <si>
    <t>День памяти и скорби - «Свеча памяти»</t>
  </si>
  <si>
    <t>4.6.</t>
  </si>
  <si>
    <t>День Флага РФ</t>
  </si>
  <si>
    <t>4.7.</t>
  </si>
  <si>
    <t>День окончания Второй мировой войны –освобождение южного Сахалина и Курильских островов от Японских милитаристов</t>
  </si>
  <si>
    <t>4.8.</t>
  </si>
  <si>
    <t>Мероприятия посвященные празднованию Дня муниципального образования "Городской округ Ногликский"</t>
  </si>
  <si>
    <t>4.9.</t>
  </si>
  <si>
    <t>День Народного Единства</t>
  </si>
  <si>
    <t>4.10.</t>
  </si>
  <si>
    <t>Проведение недели молодого избирателя</t>
  </si>
  <si>
    <t>4.11.</t>
  </si>
  <si>
    <t>Районный конкурс «Лента времени»</t>
  </si>
  <si>
    <t>4.12.</t>
  </si>
  <si>
    <t>Организация бесед, встреч, вечеров участниками ВОВ, и тружениками тыла</t>
  </si>
  <si>
    <t>Музей</t>
  </si>
  <si>
    <t>4.13.</t>
  </si>
  <si>
    <t>Участие местного отделения ВВПОД ЮНАРМИЯ  в  региональных мероприятиях</t>
  </si>
  <si>
    <t>4.14.</t>
  </si>
  <si>
    <t xml:space="preserve">Организация поддержки деятельности местного отделения ВВПОД ЮНАРМИЯ </t>
  </si>
  <si>
    <t>МБОУ СОШ №1 пгт. Ноглики</t>
  </si>
  <si>
    <t>5. Информационное обеспечение муниципальной молодежной политики</t>
  </si>
  <si>
    <t xml:space="preserve">Информационное обеспечение населения по вопросам профилактики наркомании и формирования законопослушного поведения несовершеннолетних, разработка и размещение баннеров антинаркотической и антиалкогольной направленности </t>
  </si>
  <si>
    <t>Приобретение флипчарта</t>
  </si>
  <si>
    <t>Приобретение информационных стендов в дома культуры «Я не зависим», «Защитим детей от насилия »</t>
  </si>
  <si>
    <t>Разработка и размещение баннеров антинаркотической и антиалкогольной направленности</t>
  </si>
  <si>
    <t>Департамент социальной политики, ОКС и МП,ЦРБ</t>
  </si>
  <si>
    <t>Организация и проведение цикла телевизионных передач для несовершеннолетних и их родителей на тему «Правовой всеобуч»</t>
  </si>
  <si>
    <t>Приобретение и размещение баннеров в общественных местах на тему «Ограничение пребывания в ночное время на улице детей без сопровождения взрослых»</t>
  </si>
  <si>
    <t>Департамент социальной политики, КДН и ЗП</t>
  </si>
  <si>
    <t>Разработка буклетов и иных печатных материалов просветительского   и информационного характера по вопросам предупреждения преступности, организации временного трудоустройства несовершеннолетних в свободное от учебы время, а также деятельности молодежных объединений и др.</t>
  </si>
  <si>
    <t>ИТОГО, в т.ч.:</t>
  </si>
  <si>
    <t>Итого  в  сфере физической культуры и спорта</t>
  </si>
  <si>
    <t>Итого по п 4. Совершенствование системы патриотического воспитания и допризывной подготовки молодежи</t>
  </si>
  <si>
    <t>Итого по п 5. Информационное обеспечение муниципальной молодежной политики</t>
  </si>
  <si>
    <t>Итого в  сфере молодежной политики:</t>
  </si>
  <si>
    <t>ИТОГО ПО ПРОГРАММЕ:</t>
  </si>
  <si>
    <t>Ежегодное проведение спортивных мероприятий в рамках акции «Полиция и дети» с подростками группы риска</t>
  </si>
  <si>
    <t>Оплата проезда в областной наркологический диспансер несовершеннолетних находящихся в социально опасном положении, нуждающихся в лечении от алкогольной зависимости, либо наркотической зависимости</t>
  </si>
  <si>
    <t xml:space="preserve">Проведение молодежной акции посвященной Всемирному дню борьбы с наркоманией </t>
  </si>
  <si>
    <t>Проведение Всероссийского Олимпийского дня</t>
  </si>
  <si>
    <t>Проведение творческих конкурсов, направленных на пропаганду здорового образа жизни</t>
  </si>
  <si>
    <t>Организация посещения спортивного комплекса «Арена» детьми из семей находящихся в трудной жизненной ситуации</t>
  </si>
  <si>
    <t>Проведение мероприятий в рамках проекта «Спорт против подворотни»</t>
  </si>
  <si>
    <t>Участие в областном молодежном проекте «Спорт против подворотни»</t>
  </si>
  <si>
    <t>Проведение районного конкурса  рисунков «Брось сигарету!», «Пиво враг молодежи»</t>
  </si>
  <si>
    <t>Организация превентивного лечения, реабилитации несовершеннолетних и их родителей от алкогольной  и наркотической зависимости</t>
  </si>
  <si>
    <t>Проведение культурно-массовых и спортивных мероприятий, направленных на профилактику социально опасных явлений среди несовершеннолетних и их родителей</t>
  </si>
  <si>
    <t>4.15.</t>
  </si>
  <si>
    <t>МБОУ Гимназия пгт. Ноглики</t>
  </si>
  <si>
    <t>Реализация программ спортивной подготовки</t>
  </si>
  <si>
    <t>1.10.7.</t>
  </si>
  <si>
    <t>1.10.8.</t>
  </si>
  <si>
    <t>1.10.9.</t>
  </si>
  <si>
    <t>Обустройство территории СДК с. Вал, в т.ч. установка светодиодного экрана</t>
  </si>
  <si>
    <t>Ремонт детской площадки на территории СОШ с. Ныш</t>
  </si>
  <si>
    <t>Обустройство переносного сквера пгт. Ноглики</t>
  </si>
  <si>
    <t>Обустройство светодиодных консолей пгт. Ноглики</t>
  </si>
  <si>
    <t>1.10.10.</t>
  </si>
  <si>
    <t>Приобретение тренажеров для СК "Арена" в пгт. Ноглики</t>
  </si>
  <si>
    <t>Модульная котельная для СК "Арена" в пгт. Ноглики</t>
  </si>
  <si>
    <t>Администрация, СК "Арена"</t>
  </si>
  <si>
    <t>Администрация, Отдел ЖК и ДХ</t>
  </si>
  <si>
    <t>ВСЕГО, в т.ч.:</t>
  </si>
  <si>
    <t>Строительство лыжно-роллерной трассы в пгт. Ноглики</t>
  </si>
  <si>
    <t>Проведение мероприятий в молодежных объединениях:                                               3.2.1 Открытие постоянно действующего кинолектория с просмотром видеофильмов на темы пропаганды здорового образа жизни</t>
  </si>
  <si>
    <t>1.24.</t>
  </si>
  <si>
    <t>Осуществление технического надзора</t>
  </si>
  <si>
    <t>1.10.11.</t>
  </si>
  <si>
    <t>Обустройство парка "Победы" пгт. Ноглики (в рамках проекта "Парк Победы свежий взгляд")</t>
  </si>
  <si>
    <t>1.10.12.</t>
  </si>
  <si>
    <t>Благоустройство переносного сквера и установка арт-объектов, малых архитектурных форм и тематических фотозон в пгт. Ноглики (в рамках проекта "Летняя акварель моего поселка")</t>
  </si>
  <si>
    <t>1.10.13.</t>
  </si>
  <si>
    <t>Приобретение и установка арт-объекта в пгт. Ноглики (в рамках проекта "Арт-объект "Мои Ноглики")</t>
  </si>
  <si>
    <t>1.10.14.</t>
  </si>
  <si>
    <t>Изготовление, поставка и монтаж павильонов автобусных остановок пгт. Ноглики (в рамках проекта "Остановка "Парк Победы")</t>
  </si>
  <si>
    <t>1.10.15.</t>
  </si>
  <si>
    <t>Приобретение и установка арт-объектов в пгт. Ноглики (в рамках проета "Арт-объекты в парке")</t>
  </si>
  <si>
    <t>1.10.16.</t>
  </si>
  <si>
    <t>Благоустройство территории спортивной площадки и прилегающей к ней территории МБОУ СОШ с. Вал (в рамках проекта "Школьный двор моей мечты")</t>
  </si>
  <si>
    <t>1.10.17.</t>
  </si>
  <si>
    <t>Оснащение и оформление "Стены памяти" в холле МБОУ СОШ с. Ныш</t>
  </si>
  <si>
    <t>Департамент социальной политики, МБОУ СОШ с. Вал</t>
  </si>
  <si>
    <t>НЦБС</t>
  </si>
  <si>
    <t>РЦД, НЦБС</t>
  </si>
  <si>
    <t>"</t>
  </si>
  <si>
    <t>Департамент социальной политики, МБОУ СОШ с. Ныш</t>
  </si>
  <si>
    <t>Ответственный исполнитель</t>
  </si>
  <si>
    <t>Срок реализации</t>
  </si>
  <si>
    <t>Конечный результат от реализации мероприятия</t>
  </si>
  <si>
    <t>начала реализации</t>
  </si>
  <si>
    <t>окончания реализации</t>
  </si>
  <si>
    <t>Администрация,  Департамент социальной политики</t>
  </si>
  <si>
    <t>Предоставление услуг населению</t>
  </si>
  <si>
    <t>* При наличии финансирования</t>
  </si>
  <si>
    <t xml:space="preserve">Увеличение числа занимающихся физической культурой </t>
  </si>
  <si>
    <t>Соответствие качества условий</t>
  </si>
  <si>
    <t>Улучшение качества тренировок</t>
  </si>
  <si>
    <t>Сокращение затрат на содержание</t>
  </si>
  <si>
    <t>1.18.</t>
  </si>
  <si>
    <t>Приведение в соответствие с пожнадзором.</t>
  </si>
  <si>
    <t>1.20.</t>
  </si>
  <si>
    <t>Сокращение затрат на соднржание</t>
  </si>
  <si>
    <t>1.21.</t>
  </si>
  <si>
    <t>доступность населения к занятиям ФКиС</t>
  </si>
  <si>
    <t>1.22.</t>
  </si>
  <si>
    <t>Улучшение условий для занятий и проведения спортивно - массовых мероприятий</t>
  </si>
  <si>
    <t>Улучшение материально - технической базы МБУ ДО "ДЮСШ"</t>
  </si>
  <si>
    <t>Участие в регинальных и межрегиональных соревнованиях</t>
  </si>
  <si>
    <t>Приобретение инвентаря</t>
  </si>
  <si>
    <t>Исполнение</t>
  </si>
  <si>
    <t>Выделение субсидии</t>
  </si>
  <si>
    <t>* Только при наличии финансирования</t>
  </si>
  <si>
    <t>3.11.</t>
  </si>
  <si>
    <t>Участие в мероприятии</t>
  </si>
  <si>
    <t>Повышение квалификации</t>
  </si>
  <si>
    <t>Выполнение требований Минспорта</t>
  </si>
  <si>
    <t>Исполнение требований по безопасности</t>
  </si>
  <si>
    <t>Получение сертификата</t>
  </si>
  <si>
    <t>Исполнение требований безопасности</t>
  </si>
  <si>
    <t xml:space="preserve">Выполнение требований </t>
  </si>
  <si>
    <t>Количество тренеров</t>
  </si>
  <si>
    <t>Работа с инвалидами</t>
  </si>
  <si>
    <t>Увеличение числа занимающихся</t>
  </si>
  <si>
    <t>Показательные выступления</t>
  </si>
  <si>
    <t>Статьи в газету</t>
  </si>
  <si>
    <t>Приобретение призов</t>
  </si>
  <si>
    <t>Вовлечение числа занимающихся</t>
  </si>
  <si>
    <t>Пропаганда ФКиС</t>
  </si>
  <si>
    <t>Увеличение числа болельщиков</t>
  </si>
  <si>
    <t>Исполнение требований закона</t>
  </si>
  <si>
    <t>Раскрытие интеллектуальных способностей молодых специалистов</t>
  </si>
  <si>
    <t>создание условий для самореализации молодежи</t>
  </si>
  <si>
    <t>Отбор наиболее качественных проектов для участия  в форумах регионального и федерального значения</t>
  </si>
  <si>
    <t>Развитие КВН движения</t>
  </si>
  <si>
    <t>обеспечение участников формой</t>
  </si>
  <si>
    <t>повышение интеллектуального уровня молодежи</t>
  </si>
  <si>
    <t>Развитие творческого потенциала молодежи</t>
  </si>
  <si>
    <t>Вовлечение молодежи к участию в мероприятии</t>
  </si>
  <si>
    <t xml:space="preserve">Повышение качества жизни населения </t>
  </si>
  <si>
    <t>Создание условий для организации досуга населения</t>
  </si>
  <si>
    <t>Увеличение численности занимающихся физической культурой и спортом</t>
  </si>
  <si>
    <t>Создание условий для организации отдыха населения</t>
  </si>
  <si>
    <t>Привлечение молодежи к труду, улуч. мат. положения</t>
  </si>
  <si>
    <t>Правовое просвящение молодежи</t>
  </si>
  <si>
    <t>Профессиональная ориентация</t>
  </si>
  <si>
    <t>Стимулирование функционирования молодежных объединений</t>
  </si>
  <si>
    <t xml:space="preserve">Снижение преступности </t>
  </si>
  <si>
    <t>Снижение подростковой преступности</t>
  </si>
  <si>
    <t>Снижение уровня алкоголизма и наркомании в районе</t>
  </si>
  <si>
    <t xml:space="preserve">Популяризация ЗОЖ </t>
  </si>
  <si>
    <t>Увеличение числа молодежи занимающихся физической культурой</t>
  </si>
  <si>
    <t>Пропаганда ЗОЖ</t>
  </si>
  <si>
    <t>Снижение уровня наркомании среди молодежи</t>
  </si>
  <si>
    <t>Пропоганда ЗОЖ</t>
  </si>
  <si>
    <t>Снижение числа семей СОП в МО</t>
  </si>
  <si>
    <t>Снижение уровня алкоголизма и наркомании в районе, снижение числа семей СОП</t>
  </si>
  <si>
    <t xml:space="preserve">Стимулирование к деятельности </t>
  </si>
  <si>
    <t>Популяризация ЗОЖ</t>
  </si>
  <si>
    <t>Патриотическое воспитание молодежи</t>
  </si>
  <si>
    <t>Патриотическое просвящение молодежи</t>
  </si>
  <si>
    <t>Популяризациия военной службы</t>
  </si>
  <si>
    <t>Воспитание у молодого поколения чувста патриотизма</t>
  </si>
  <si>
    <t>Знакомство молодежи с новейшей историей РФ</t>
  </si>
  <si>
    <t>Повышение активности молодежи в творческих и спортивных мероприятиях, воспитание любви к малой Родине</t>
  </si>
  <si>
    <t>Воспитание чувства патриотизма и толерантности у молодежи</t>
  </si>
  <si>
    <t>Повышение эллекторальной активности молодежи</t>
  </si>
  <si>
    <t>Популяризация традиционных семейных ценностей</t>
  </si>
  <si>
    <t>Воспитание чувства патриотизма  и уважения к старшему поколению</t>
  </si>
  <si>
    <t>Военно-патриотическое воспитание и допризывная подготовка</t>
  </si>
  <si>
    <t>Профилактика социально-негативных явлений</t>
  </si>
  <si>
    <t>МТО муниципальных мероприятий</t>
  </si>
  <si>
    <t>Тематическая пропаганда</t>
  </si>
  <si>
    <t>Профилактика социально-негатиных явлений</t>
  </si>
  <si>
    <t>Повышение правовой грамотности населения</t>
  </si>
  <si>
    <t>Повышение уровня безопаксности несовершеннолетних граждан</t>
  </si>
  <si>
    <t>Информационное обеспечение населения по указанным мероприятиям</t>
  </si>
  <si>
    <t>4.16.</t>
  </si>
  <si>
    <t>4.17.</t>
  </si>
  <si>
    <t xml:space="preserve"> МБУ ДО ЦТи В</t>
  </si>
  <si>
    <t>МБОУ СОШ 2 пгт. Ноглики</t>
  </si>
  <si>
    <t>МБУ "СШ" пгт. Ноглики</t>
  </si>
  <si>
    <t>МБУ  "СШ" пгт. Ноглики, Администрация</t>
  </si>
  <si>
    <t>МБУ "СШ" пгт. Ноглики, Департамент социальной политики</t>
  </si>
  <si>
    <t>Оснащение и оформление "Стены памяти" в холле и территории МБОУ СОШ с. Ныш</t>
  </si>
  <si>
    <t>Проведение ежегодной церемонии чествования лучших добровольцев (волонтеров) МО "Городской округ Ногликский"</t>
  </si>
  <si>
    <t>Укрепление материально - технической базы учреждений спортивной напрвленности и учреждений отраслевого образования, приобритение спортивно - технологического оборудования, инвентаря и спортивной экипировки для МБУ  "СШ" пгт. Ноглики</t>
  </si>
  <si>
    <t>Проведение независимой оценки качества оказания услуг МБУ "СШ" пгт. Ноглики</t>
  </si>
  <si>
    <t>Гомологация лыжных трасса МБУ "СШ" пгт. Ноглики</t>
  </si>
  <si>
    <t>Проведение кадастровых работ по оформлению лыжных трасс МБУ «СШ» пгт. Ноглики</t>
  </si>
  <si>
    <t>2. Обеспечение спортивным инвентарем и оборудованием МБУ «СШ» пгт. Ноглики</t>
  </si>
  <si>
    <t>Укрепление материально - технической базы учреждений спортивной напрвленности и учреждений отраслевого образования, приобритение спортивно - технологического оборудования, инвентаря и спортивной экипировки для МБУ "СШ" пгт. Ноглики</t>
  </si>
  <si>
    <t>МБУ "СШ" пгт. Ноглики, Администрация</t>
  </si>
  <si>
    <t>Предоставление услуг населению.  МБУ "СШ" пгт. Ноглики</t>
  </si>
  <si>
    <t>Предоставление услуг населению. МБУ "СШ" пгт. Ноглики</t>
  </si>
  <si>
    <t>Улучшение материально - технической базы МБУ "СШ" пгт. Ноглики</t>
  </si>
  <si>
    <t>Улучшение материально - технической базыМБУ "СШ" пгт. Ноглики</t>
  </si>
  <si>
    <t>Департамент социальной политики, МБУ "СШ" пгт. Ноглики</t>
  </si>
  <si>
    <t>Проведение независимой оценки качества оказания услуг МБУ "СШ" пгт. Ноглики пгт. Ноглики</t>
  </si>
  <si>
    <t>Улучшение качества работы МБУ "СШ" пгт. Ноглики</t>
  </si>
  <si>
    <t>Сертификация стадиона с искусственным покрытием  МБУ "СШ" пгт. Ноглики</t>
  </si>
  <si>
    <t>Гомологация лыжных трасс МБУ "СШ" пгт. Ноглики</t>
  </si>
  <si>
    <t>Проведение кадастровых работ по оформлению лыжных трасс МБУ "СШ" пгт. Ноглики</t>
  </si>
  <si>
    <t>Проведение ежегодной операции «Безопасный двор»</t>
  </si>
  <si>
    <t>№ 
п/п</t>
  </si>
  <si>
    <t>1.1.</t>
  </si>
  <si>
    <t>1.2.</t>
  </si>
  <si>
    <t>1.3.</t>
  </si>
  <si>
    <t>1.8.</t>
  </si>
  <si>
    <t>Капитальный ремонт бассейна в пгт. Ноглики (в т.ч. инженерные изыскания, разработка проектной и рабочей документации, выдача технических условий, определение сметной стоимости, экспертиза достоверности определения сметной стоимости)</t>
  </si>
  <si>
    <t>2.1.</t>
  </si>
  <si>
    <t>2.2.</t>
  </si>
  <si>
    <t>2.3.</t>
  </si>
  <si>
    <t>2.4.</t>
  </si>
  <si>
    <t>2.5.</t>
  </si>
  <si>
    <t>2.6.</t>
  </si>
  <si>
    <t>2.7.</t>
  </si>
  <si>
    <t>2.8.</t>
  </si>
  <si>
    <t>Итого по п. 2. Обеспечение спортивным инвентарем и оборудованием МБУ «СШ» пгт. Ноглики</t>
  </si>
  <si>
    <t>Итого по п. 1. Развитие инфраструктуры и укрепление материально-технической базы объектов спортивного назначения</t>
  </si>
  <si>
    <t>3.1.</t>
  </si>
  <si>
    <t>3.2.</t>
  </si>
  <si>
    <t>3.3.</t>
  </si>
  <si>
    <t>3.4.</t>
  </si>
  <si>
    <t>3.5.</t>
  </si>
  <si>
    <t>3.6.</t>
  </si>
  <si>
    <t>3.7.</t>
  </si>
  <si>
    <t>3.8.</t>
  </si>
  <si>
    <t>3.9.</t>
  </si>
  <si>
    <t>3.10.</t>
  </si>
  <si>
    <t>Итого по п. 3. Массовая физкультурно-оздоровительная работа</t>
  </si>
  <si>
    <t>4.1.</t>
  </si>
  <si>
    <t>Итого по п. 4. Совершенствование существующей системы работы физической культуры и спорта</t>
  </si>
  <si>
    <t>5.1.</t>
  </si>
  <si>
    <t>5.2.</t>
  </si>
  <si>
    <t>5.3.</t>
  </si>
  <si>
    <t>5.5.</t>
  </si>
  <si>
    <t>5.6.</t>
  </si>
  <si>
    <t>5.7.</t>
  </si>
  <si>
    <t>Итого по п. 5. Обеспечение комплексной безопасности на объектах физической культуры и спорта</t>
  </si>
  <si>
    <t>6.1.</t>
  </si>
  <si>
    <t>6.2.</t>
  </si>
  <si>
    <t>6.3.</t>
  </si>
  <si>
    <t>6.4.</t>
  </si>
  <si>
    <t>Итого по п. 6. Подготовка кадров в области физической культуры и спорта</t>
  </si>
  <si>
    <t>7.1.</t>
  </si>
  <si>
    <t>7.2.</t>
  </si>
  <si>
    <t>7.3.</t>
  </si>
  <si>
    <t>7.4.</t>
  </si>
  <si>
    <t>7.5.</t>
  </si>
  <si>
    <t>7.6.</t>
  </si>
  <si>
    <t>7.7.</t>
  </si>
  <si>
    <t>7.8.</t>
  </si>
  <si>
    <t>7.9.</t>
  </si>
  <si>
    <t>Итого по п. 7. Формирование информационной политики в области физической культуры и спорта</t>
  </si>
  <si>
    <t>8.1.</t>
  </si>
  <si>
    <t>8.2.</t>
  </si>
  <si>
    <t>8.3.</t>
  </si>
  <si>
    <t>Итого по п. 8. Совершенствование правового регулирования физической культуры и спорт</t>
  </si>
  <si>
    <t>Итого по п. 1. Развитие потенциала молодежи на территории муниципального образования «Городской округ Ногликский», поддержка молодежных инициатив</t>
  </si>
  <si>
    <t>Итого по п. 2. Профессиональная ориентация молодежи</t>
  </si>
  <si>
    <t>3.2.2.</t>
  </si>
  <si>
    <t>3.2.3.</t>
  </si>
  <si>
    <t>3.2.4.</t>
  </si>
  <si>
    <t>3.2.5.</t>
  </si>
  <si>
    <t>3.2.6.</t>
  </si>
  <si>
    <t>3.2.7.</t>
  </si>
  <si>
    <t>3.2.8.</t>
  </si>
  <si>
    <t>3.2.9.</t>
  </si>
  <si>
    <t>3.2.10.</t>
  </si>
  <si>
    <t>3.2.11.</t>
  </si>
  <si>
    <t>3.2.12.</t>
  </si>
  <si>
    <t>3.2.13.</t>
  </si>
  <si>
    <t>Итого по п. 3. Поддержка и обеспечение эффективного взаимодействия с молодежными объединениями</t>
  </si>
  <si>
    <t>Проведение мероприятий в молодежных объединениях:                   3.2.1. Открытие постоянно действующего кинолектория с просмотром видеофильмов на темы пропаганды здорового образа жизни</t>
  </si>
  <si>
    <t>3.2.2. Проведение ежегодной операции «Безопасный двор»</t>
  </si>
  <si>
    <t>3.2.3. Ежегодное проведение спортивных мероприятий в рамках акции «Полиция и дети» с подростками группы риска</t>
  </si>
  <si>
    <t>3.2.4. Оплата проезда в областной наркологический диспансер несовершеннолетних находящихся в социально опасном положении, нуждающихся в лечении от алкогольной зависимости, либо наркотической зависимости</t>
  </si>
  <si>
    <t xml:space="preserve">3.2.5. Проведение молодежной акции посвященной Всемирному дню борьбы с наркоманией </t>
  </si>
  <si>
    <t>3.2.6. Проведение Всероссийского Олимпийского дня</t>
  </si>
  <si>
    <t>3.2.7. Проведение творческих конкурсов, направленных на пропаганду здорового образа жизни</t>
  </si>
  <si>
    <t>3.2.8. Организация посещения спортивного комплекса «Арена» детьми из семей находящихся в трудной жизненной ситуации</t>
  </si>
  <si>
    <t>3.2.9. Проведение мероприятий в рамках проекта «Спорт против подворотни»</t>
  </si>
  <si>
    <t>3.2.10. Участие в областном молодежном проекте «Спорт против подворотни»</t>
  </si>
  <si>
    <t>3.2.11. Проведение районного конкурса  рисунков «Брось сигарету!», «Пиво враг молодежи»</t>
  </si>
  <si>
    <t>3.2.12. Организация превентивного лечения, реабилитации несовершеннолетних и их родителей от алкогольной  и наркотической зависимости</t>
  </si>
  <si>
    <t>3.2.13. Проведение культурно-массовых и спортивных мероприятий, направленных на профилактику социально опасных явлений среди несовершеннолетних и их родителей</t>
  </si>
  <si>
    <t>Департамент социальной политики, ОКС и МП, ЦРБ</t>
  </si>
  <si>
    <t>Организаяция и проведение районных, региональных, областных  спортивно-массовых мероприятий. Участие в региональных, областных, межмуниципальных и межрегиональных соревнованиях, согласно утвержденному календарному плану</t>
  </si>
  <si>
    <t>Участие в коллегиях, семинарах, курсах повышения квалификации для лиц работающих в области физической культуры и спорта.</t>
  </si>
  <si>
    <t>Организация и проведение выставок спортивных достижений</t>
  </si>
  <si>
    <t>Выпуск буклетов, афиш, дипламов, грамот</t>
  </si>
  <si>
    <t>Выпуск буклетов, афиш, дипломов, грамот</t>
  </si>
  <si>
    <t>3.12.</t>
  </si>
  <si>
    <t>Обеспечение деятельности МБУ "СШ" пгт. Ноглики</t>
  </si>
  <si>
    <t>1.25.</t>
  </si>
  <si>
    <t>Установка IP-видеонаблюдения в СК "Арена"</t>
  </si>
  <si>
    <t>1.26.</t>
  </si>
  <si>
    <t>Замена фасада МАУ СК "Арена"</t>
  </si>
  <si>
    <t>1.27.</t>
  </si>
  <si>
    <t>1.28.</t>
  </si>
  <si>
    <t>Устройство волейбольной площадки, площадки для пляжного волейбола</t>
  </si>
  <si>
    <t>Ремонт кровли бассейна</t>
  </si>
  <si>
    <t>Департамент социальной политики, МБОУ СОШ № 1</t>
  </si>
  <si>
    <t>Благоустройство зоны отдыха в микрорайоне Ноглики-2 (в рамках проекта "Парк Юность")</t>
  </si>
  <si>
    <t>Ремонт зоны отдыха с детской площадкой в пгт. Ноглики</t>
  </si>
  <si>
    <t>Повышение качества жизни населения</t>
  </si>
  <si>
    <t>Повышение качества жизни</t>
  </si>
  <si>
    <t>Благоустройство территории спортивной площадки и прилегающей к ней территории МБОУ СОШ с. Вал - 2 этап (в рамках проекта "Школьный двор моей мечты")</t>
  </si>
  <si>
    <t>1.10.21.</t>
  </si>
  <si>
    <t xml:space="preserve">Обустройство школьного сквера имени Героя Советского Союза Г.П. Петрова - 1 этап </t>
  </si>
  <si>
    <t>Осуществление технического надзора за "Капитальный ремонт бассейна пгт. Ноглики структурного подразделения МБУ ДО "ДЮСШ" пгт. Ноглики</t>
  </si>
  <si>
    <t>Разработка проекта "Устройство вентилруемого фасада" по объекту "Бассейн в пгт. Ноглики структурного подразделения ММБУ ДО "ДЮСШ" пгт. Ноглики</t>
  </si>
  <si>
    <t>Проведение проверки достоверности определения сметной стоимости работ "Устройство вентилируемого фасада" по объекту "Бассейн в пгт. Ноглики структурного подразделения МБУ ДО "ДЮСШ" пгт. Ноглики</t>
  </si>
  <si>
    <t>МБУ ДО "ДЮСШ" пгт. Ноглики</t>
  </si>
  <si>
    <t>Капитальный ремонт нежилого здания, расположенного по адресу: пгт. Ноглики, ул. Ак. Штернберга,  д. 7А, предназначенного для МБУ ДО "ДЮСШ" пгт. Ноглики</t>
  </si>
  <si>
    <t>Ремонт лыжной базы МБУ ДО "ДЮСШ" пгт. Ноглики, в честь 85 летия со дня образования МО "Городской округ Ногликский"</t>
  </si>
  <si>
    <t>Разработка проекта "Устройство вентилируемого фасада" по объекту "Бассейн в пгт. Ноглики структурного подразделения МБУ ДО "ДЮСШ" пгт. Ноглики</t>
  </si>
  <si>
    <t>Сертификация лыжной базы и плавательного бассейна МБУ ДО "ДЮСШ" пгт. Ноглики</t>
  </si>
  <si>
    <t>Обустройство пропускного режима стадиона МБУ ДО "ДЮСШ" пгт. Ноглики</t>
  </si>
  <si>
    <t>Реконструкция помещения тира</t>
  </si>
  <si>
    <t>Администрация,   Департамент социальной политики, МБУ "СШ" пгт. Ноглики</t>
  </si>
  <si>
    <t>Администрация, ОСиА, МБУ "СШ" пгт. Ноглики</t>
  </si>
  <si>
    <t>Администрация, СК "Арена", МБУ "СШ" пгт. Ноглики</t>
  </si>
  <si>
    <t>1.29.</t>
  </si>
  <si>
    <t xml:space="preserve">Капитальный и  текущий ремонт бассейна пгт. Ноглики структурного подразделения МБУ  "СШ" пгт. Ноглики
</t>
  </si>
  <si>
    <t>Администрация, ОСиА,  МБУ "СШ" пгт. Ноглики</t>
  </si>
  <si>
    <t>Капитальный и  текущий ремонт бассейна пгт. Ноглики структурного подразделения МБУ  "СШ" пгт. Ноглики</t>
  </si>
  <si>
    <t>Реконструкция стадиона пгт. Ноглики</t>
  </si>
  <si>
    <t>Газоснабжение бассейна МБУ "Спортивная школа" пгт. Ноглики, в т.ч. ПСД</t>
  </si>
  <si>
    <t>Организаяция и проведение районных, региональных, областных  спортивно-массовых мероприятий. Участие МБУ "СШ" пгт. Ноглики в региональных, областных, межмуниципальных и межрегиональных соревнованиях, согласно утвержденному календарному плану</t>
  </si>
  <si>
    <t>- газеты "Знамя труда"</t>
  </si>
  <si>
    <t>- местной студии телевидения</t>
  </si>
  <si>
    <t>1.10.18.</t>
  </si>
  <si>
    <t>1.10.19.</t>
  </si>
  <si>
    <t>1.10.20.</t>
  </si>
  <si>
    <t xml:space="preserve"> I СФЕРА ФИЗИЧЕСКОЙ КУЛЬТУРЫ И СПОРТА</t>
  </si>
  <si>
    <t>РЕСУРСНОЕ ОБЕСПЕЧЕНИЕ РЕАЛИЗАЦИИ МУНИЦИПАЛЬНОЙ ПРОГРАММЫ
 «Развитие физической культуры, спорта и молодежной политики в муниципальном образовании «Городской округ Ногликский»</t>
  </si>
  <si>
    <t>ПРИЛОЖЕНИЕ 1
к постановлению администрации
муниципального образования 
"Городской округ Ногликский" 
от______ года №______   
"Приложение 2                                                                                                                           к муниципальной программе 
«Развитие физической культуры, спорта и молодежной политики в муниципальном образовании 
«Городской округ Ногликский», 
  утвержденной постановлением админстрации 
муниципального образования 
"Городской округ Ногликский"    
  от 26.06.2015 № 430</t>
  </si>
  <si>
    <t>ПЕРЕЧЕНЬ МЕРОПРИЯТИЙ МУНИЦИПАЛЬНОЙ ПРОГРАММЫ                                                                                                                                                                                                                                                                                                                                                                                                                                                           «Развитие физической культуры, спорта и молодежной политики в муниципальном образовании «Городской округ Ногликский»</t>
  </si>
  <si>
    <t>Капитальный и текущий ремонт  стадиона пгт. Ноглики</t>
  </si>
  <si>
    <t>«Крытый корт в пгт. Ноглики» (в том числе инженерные изыскания, разработка проектной и рабочей документации,технические условия, строительство объекта)</t>
  </si>
  <si>
    <t xml:space="preserve">Строительство лыжно-роллерной трассы в пгт. Ноглики </t>
  </si>
  <si>
    <t>Спортивная площадка пер. Лиманский пгт. Ноглики</t>
  </si>
  <si>
    <t>Участие в коллегиях, семинарах, курсах повышения квалификации для лиц работающих в области физической культуры и спорта</t>
  </si>
  <si>
    <t xml:space="preserve">  ПРИЛОЖЕНИЕ 2
к постановлению администрации
муниципального образования 
"Городской округ Ногликский" 
от 22 сентября 2021 года  № 521 
"Приложение 3                                                                                                                           к муниципальной программе 
«Развитие физической культуры, 
спорта и молодежной политики 
в муниципальном образовании 
«Городской округ Ногликский», 
  утвержденной постановлением админстрации 
муниципального образования 
"Городской округ Ногликский"    
  от 26.06.2015 № 430   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</si>
</sst>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\ _р_._-;\-* #,##0.00\ _р_._-;_-* &quot;-&quot;??\ _р_._-;_-@_-"/>
    <numFmt numFmtId="165" formatCode="#,##0.0"/>
    <numFmt numFmtId="166" formatCode="0.0"/>
  </numFmts>
  <fonts count="15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scheme val="minor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164" fontId="2" fillId="0" borderId="0" applyFont="0" applyFill="0" applyBorder="0" applyAlignment="0" applyProtection="0"/>
  </cellStyleXfs>
  <cellXfs count="73">
    <xf numFmtId="0" fontId="0" fillId="0" borderId="0" xfId="0"/>
    <xf numFmtId="166" fontId="3" fillId="2" borderId="1" xfId="0" applyNumberFormat="1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center" vertical="center" wrapText="1"/>
    </xf>
    <xf numFmtId="165" fontId="5" fillId="2" borderId="0" xfId="0" applyNumberFormat="1" applyFont="1" applyFill="1" applyAlignment="1">
      <alignment horizontal="center" vertical="center" wrapText="1"/>
    </xf>
    <xf numFmtId="165" fontId="3" fillId="2" borderId="1" xfId="0" applyNumberFormat="1" applyFont="1" applyFill="1" applyBorder="1" applyAlignment="1">
      <alignment horizontal="center" vertical="center" wrapText="1"/>
    </xf>
    <xf numFmtId="0" fontId="7" fillId="2" borderId="0" xfId="0" applyFont="1" applyFill="1" applyAlignment="1">
      <alignment horizontal="right" vertical="center" wrapText="1"/>
    </xf>
    <xf numFmtId="0" fontId="1" fillId="2" borderId="0" xfId="0" applyFont="1" applyFill="1" applyAlignment="1">
      <alignment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vertical="center" wrapText="1"/>
    </xf>
    <xf numFmtId="0" fontId="5" fillId="2" borderId="0" xfId="0" applyFont="1" applyFill="1" applyBorder="1" applyAlignment="1">
      <alignment horizontal="center" vertical="center" wrapText="1"/>
    </xf>
    <xf numFmtId="165" fontId="3" fillId="2" borderId="1" xfId="1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left" vertical="center" wrapText="1"/>
    </xf>
    <xf numFmtId="0" fontId="12" fillId="2" borderId="0" xfId="0" applyFont="1" applyFill="1" applyAlignment="1">
      <alignment horizontal="center" vertical="center" wrapText="1"/>
    </xf>
    <xf numFmtId="0" fontId="13" fillId="2" borderId="0" xfId="0" applyFont="1" applyFill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 wrapText="1"/>
    </xf>
    <xf numFmtId="14" fontId="3" fillId="2" borderId="1" xfId="0" applyNumberFormat="1" applyFont="1" applyFill="1" applyBorder="1" applyAlignment="1">
      <alignment horizontal="left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14" fillId="2" borderId="0" xfId="0" applyFont="1" applyFill="1" applyAlignment="1">
      <alignment horizontal="center"/>
    </xf>
    <xf numFmtId="0" fontId="14" fillId="2" borderId="0" xfId="0" applyFont="1" applyFill="1"/>
    <xf numFmtId="0" fontId="8" fillId="2" borderId="0" xfId="0" applyFont="1" applyFill="1" applyAlignment="1">
      <alignment horizontal="right"/>
    </xf>
    <xf numFmtId="49" fontId="3" fillId="2" borderId="2" xfId="0" applyNumberFormat="1" applyFont="1" applyFill="1" applyBorder="1" applyAlignment="1">
      <alignment horizontal="center" vertical="center" wrapText="1"/>
    </xf>
    <xf numFmtId="49" fontId="3" fillId="2" borderId="7" xfId="0" applyNumberFormat="1" applyFont="1" applyFill="1" applyBorder="1" applyAlignment="1">
      <alignment horizontal="center" vertical="center" wrapText="1"/>
    </xf>
    <xf numFmtId="49" fontId="3" fillId="2" borderId="3" xfId="0" applyNumberFormat="1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left" vertical="center" wrapText="1"/>
    </xf>
    <xf numFmtId="0" fontId="3" fillId="2" borderId="7" xfId="0" applyFont="1" applyFill="1" applyBorder="1" applyAlignment="1">
      <alignment horizontal="left" vertical="center" wrapText="1"/>
    </xf>
    <xf numFmtId="0" fontId="3" fillId="2" borderId="3" xfId="0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left" vertical="center" wrapText="1"/>
    </xf>
    <xf numFmtId="0" fontId="3" fillId="2" borderId="1" xfId="0" applyNumberFormat="1" applyFont="1" applyFill="1" applyBorder="1" applyAlignment="1">
      <alignment horizontal="center" vertical="center" wrapText="1"/>
    </xf>
    <xf numFmtId="49" fontId="3" fillId="2" borderId="11" xfId="0" applyNumberFormat="1" applyFont="1" applyFill="1" applyBorder="1" applyAlignment="1">
      <alignment horizontal="left" vertical="center" wrapText="1"/>
    </xf>
    <xf numFmtId="49" fontId="3" fillId="2" borderId="4" xfId="0" applyNumberFormat="1" applyFont="1" applyFill="1" applyBorder="1" applyAlignment="1">
      <alignment horizontal="left" vertical="center" wrapText="1"/>
    </xf>
    <xf numFmtId="49" fontId="3" fillId="2" borderId="12" xfId="0" applyNumberFormat="1" applyFont="1" applyFill="1" applyBorder="1" applyAlignment="1">
      <alignment horizontal="left" vertical="center" wrapText="1"/>
    </xf>
    <xf numFmtId="49" fontId="3" fillId="2" borderId="5" xfId="0" applyNumberFormat="1" applyFont="1" applyFill="1" applyBorder="1" applyAlignment="1">
      <alignment horizontal="left" vertical="center" wrapText="1"/>
    </xf>
    <xf numFmtId="49" fontId="3" fillId="2" borderId="13" xfId="0" applyNumberFormat="1" applyFont="1" applyFill="1" applyBorder="1" applyAlignment="1">
      <alignment horizontal="left" vertical="center" wrapText="1"/>
    </xf>
    <xf numFmtId="49" fontId="3" fillId="2" borderId="6" xfId="0" applyNumberFormat="1" applyFont="1" applyFill="1" applyBorder="1" applyAlignment="1">
      <alignment horizontal="left" vertical="center" wrapText="1"/>
    </xf>
    <xf numFmtId="165" fontId="3" fillId="2" borderId="2" xfId="0" applyNumberFormat="1" applyFont="1" applyFill="1" applyBorder="1" applyAlignment="1">
      <alignment horizontal="center" vertical="center" wrapText="1"/>
    </xf>
    <xf numFmtId="165" fontId="3" fillId="2" borderId="3" xfId="0" applyNumberFormat="1" applyFont="1" applyFill="1" applyBorder="1" applyAlignment="1">
      <alignment horizontal="center" vertical="center" wrapText="1"/>
    </xf>
    <xf numFmtId="49" fontId="3" fillId="2" borderId="2" xfId="0" applyNumberFormat="1" applyFont="1" applyFill="1" applyBorder="1" applyAlignment="1">
      <alignment horizontal="center" vertical="center"/>
    </xf>
    <xf numFmtId="49" fontId="3" fillId="2" borderId="3" xfId="0" applyNumberFormat="1" applyFont="1" applyFill="1" applyBorder="1" applyAlignment="1">
      <alignment horizontal="center" vertical="center"/>
    </xf>
    <xf numFmtId="49" fontId="3" fillId="2" borderId="2" xfId="0" applyNumberFormat="1" applyFont="1" applyFill="1" applyBorder="1" applyAlignment="1">
      <alignment horizontal="left" vertical="center" wrapText="1"/>
    </xf>
    <xf numFmtId="49" fontId="3" fillId="2" borderId="3" xfId="0" applyNumberFormat="1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wrapText="1"/>
    </xf>
    <xf numFmtId="0" fontId="3" fillId="2" borderId="11" xfId="0" applyFont="1" applyFill="1" applyBorder="1" applyAlignment="1">
      <alignment horizontal="left" vertical="center" wrapText="1"/>
    </xf>
    <xf numFmtId="0" fontId="3" fillId="2" borderId="4" xfId="0" applyFont="1" applyFill="1" applyBorder="1" applyAlignment="1">
      <alignment horizontal="left" vertical="center" wrapText="1"/>
    </xf>
    <xf numFmtId="0" fontId="3" fillId="2" borderId="12" xfId="0" applyFont="1" applyFill="1" applyBorder="1" applyAlignment="1">
      <alignment horizontal="left" vertical="center" wrapText="1"/>
    </xf>
    <xf numFmtId="0" fontId="3" fillId="2" borderId="5" xfId="0" applyFont="1" applyFill="1" applyBorder="1" applyAlignment="1">
      <alignment horizontal="left" vertical="center" wrapText="1"/>
    </xf>
    <xf numFmtId="0" fontId="3" fillId="2" borderId="13" xfId="0" applyFont="1" applyFill="1" applyBorder="1" applyAlignment="1">
      <alignment horizontal="left" vertical="center" wrapText="1"/>
    </xf>
    <xf numFmtId="0" fontId="3" fillId="2" borderId="6" xfId="0" applyFont="1" applyFill="1" applyBorder="1" applyAlignment="1">
      <alignment horizontal="left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14" fontId="3" fillId="2" borderId="1" xfId="0" applyNumberFormat="1" applyFont="1" applyFill="1" applyBorder="1" applyAlignment="1">
      <alignment horizontal="left" vertical="center" wrapText="1"/>
    </xf>
    <xf numFmtId="0" fontId="5" fillId="2" borderId="0" xfId="0" applyFont="1" applyFill="1" applyAlignment="1">
      <alignment horizontal="center" wrapText="1"/>
    </xf>
    <xf numFmtId="0" fontId="3" fillId="2" borderId="1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 vertical="top" wrapText="1"/>
    </xf>
    <xf numFmtId="0" fontId="8" fillId="2" borderId="0" xfId="0" applyFont="1" applyFill="1" applyAlignment="1">
      <alignment horizontal="center" vertical="top" wrapText="1"/>
    </xf>
    <xf numFmtId="0" fontId="9" fillId="2" borderId="1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V462"/>
  <sheetViews>
    <sheetView tabSelected="1" showWhiteSpace="0" topLeftCell="A366" zoomScale="89" zoomScaleNormal="89" zoomScaleSheetLayoutView="100" workbookViewId="0">
      <selection activeCell="H371" sqref="H371"/>
    </sheetView>
  </sheetViews>
  <sheetFormatPr defaultColWidth="9.140625" defaultRowHeight="15.75" x14ac:dyDescent="0.25"/>
  <cols>
    <col min="1" max="1" width="9.140625" style="2"/>
    <col min="2" max="2" width="64.140625" style="2" customWidth="1"/>
    <col min="3" max="3" width="27.140625" style="2" customWidth="1"/>
    <col min="4" max="4" width="16" style="2" customWidth="1"/>
    <col min="5" max="5" width="13.42578125" style="2" customWidth="1"/>
    <col min="6" max="6" width="10.140625" style="2" customWidth="1"/>
    <col min="7" max="7" width="10" style="2" customWidth="1"/>
    <col min="8" max="8" width="9.85546875" style="2" customWidth="1"/>
    <col min="9" max="9" width="10" style="2" customWidth="1"/>
    <col min="10" max="10" width="10.140625" style="2" customWidth="1"/>
    <col min="11" max="11" width="11.140625" style="2" customWidth="1"/>
    <col min="12" max="12" width="11.85546875" style="2" customWidth="1"/>
    <col min="13" max="13" width="11.140625" style="2" customWidth="1"/>
    <col min="14" max="14" width="11.28515625" style="2" customWidth="1"/>
    <col min="15" max="15" width="10.5703125" style="2" customWidth="1"/>
    <col min="16" max="16" width="11.5703125" style="2" customWidth="1"/>
    <col min="17" max="17" width="2.42578125" style="2" customWidth="1"/>
    <col min="18" max="18" width="9.140625" style="2"/>
    <col min="19" max="20" width="10.140625" style="2" bestFit="1" customWidth="1"/>
    <col min="21" max="16384" width="9.140625" style="2"/>
  </cols>
  <sheetData>
    <row r="1" spans="1:16" ht="82.5" customHeight="1" x14ac:dyDescent="0.25">
      <c r="J1" s="67" t="s">
        <v>491</v>
      </c>
      <c r="K1" s="67"/>
      <c r="L1" s="67"/>
      <c r="M1" s="67"/>
      <c r="N1" s="67"/>
      <c r="O1" s="67"/>
      <c r="P1" s="67"/>
    </row>
    <row r="2" spans="1:16" ht="34.5" customHeight="1" x14ac:dyDescent="0.25">
      <c r="B2" s="12"/>
      <c r="C2" s="12"/>
      <c r="D2" s="12"/>
      <c r="E2" s="12"/>
      <c r="F2" s="12"/>
      <c r="G2" s="12"/>
      <c r="H2" s="12"/>
      <c r="I2" s="12"/>
      <c r="J2" s="67"/>
      <c r="K2" s="67"/>
      <c r="L2" s="67"/>
      <c r="M2" s="67"/>
      <c r="N2" s="67"/>
      <c r="O2" s="67"/>
      <c r="P2" s="67"/>
    </row>
    <row r="3" spans="1:16" ht="20.25" customHeight="1" x14ac:dyDescent="0.25">
      <c r="B3" s="12"/>
      <c r="C3" s="12"/>
      <c r="D3" s="12"/>
      <c r="E3" s="12"/>
      <c r="F3" s="12"/>
      <c r="G3" s="12"/>
      <c r="H3" s="12"/>
      <c r="I3" s="12"/>
      <c r="J3" s="67"/>
      <c r="K3" s="67"/>
      <c r="L3" s="67"/>
      <c r="M3" s="67"/>
      <c r="N3" s="67"/>
      <c r="O3" s="67"/>
      <c r="P3" s="67"/>
    </row>
    <row r="4" spans="1:16" ht="150.75" customHeight="1" x14ac:dyDescent="0.25">
      <c r="A4" s="13"/>
      <c r="B4" s="12"/>
      <c r="C4" s="12"/>
      <c r="D4" s="12"/>
      <c r="E4" s="12"/>
      <c r="F4" s="12"/>
      <c r="G4" s="12"/>
      <c r="H4" s="12"/>
      <c r="I4" s="12"/>
      <c r="J4" s="67"/>
      <c r="K4" s="67"/>
      <c r="L4" s="67"/>
      <c r="M4" s="67"/>
      <c r="N4" s="67"/>
      <c r="O4" s="67"/>
      <c r="P4" s="67"/>
    </row>
    <row r="5" spans="1:16" ht="100.5" customHeight="1" x14ac:dyDescent="0.25">
      <c r="A5" s="37" t="s">
        <v>483</v>
      </c>
      <c r="B5" s="37"/>
      <c r="C5" s="37"/>
      <c r="D5" s="37"/>
      <c r="E5" s="37"/>
      <c r="F5" s="37"/>
      <c r="G5" s="37"/>
      <c r="H5" s="37"/>
      <c r="I5" s="37"/>
      <c r="J5" s="37"/>
      <c r="K5" s="37"/>
      <c r="L5" s="37"/>
      <c r="M5" s="37"/>
      <c r="N5" s="37"/>
      <c r="O5" s="37"/>
      <c r="P5" s="37"/>
    </row>
    <row r="6" spans="1:16" ht="27.75" customHeight="1" x14ac:dyDescent="0.25">
      <c r="A6" s="55" t="s">
        <v>350</v>
      </c>
      <c r="B6" s="55" t="s">
        <v>12</v>
      </c>
      <c r="C6" s="55" t="s">
        <v>13</v>
      </c>
      <c r="D6" s="55" t="s">
        <v>14</v>
      </c>
      <c r="E6" s="55"/>
      <c r="F6" s="55"/>
      <c r="G6" s="55"/>
      <c r="H6" s="55"/>
      <c r="I6" s="55"/>
      <c r="J6" s="55"/>
      <c r="K6" s="55"/>
      <c r="L6" s="55"/>
      <c r="M6" s="55"/>
      <c r="N6" s="55"/>
      <c r="O6" s="55"/>
      <c r="P6" s="55"/>
    </row>
    <row r="7" spans="1:16" ht="47.25" x14ac:dyDescent="0.25">
      <c r="A7" s="55"/>
      <c r="B7" s="55"/>
      <c r="C7" s="55"/>
      <c r="D7" s="7" t="s">
        <v>15</v>
      </c>
      <c r="E7" s="7" t="s">
        <v>16</v>
      </c>
      <c r="F7" s="7" t="s">
        <v>0</v>
      </c>
      <c r="G7" s="7" t="s">
        <v>1</v>
      </c>
      <c r="H7" s="7" t="s">
        <v>2</v>
      </c>
      <c r="I7" s="7" t="s">
        <v>3</v>
      </c>
      <c r="J7" s="7" t="s">
        <v>4</v>
      </c>
      <c r="K7" s="7" t="s">
        <v>5</v>
      </c>
      <c r="L7" s="7" t="s">
        <v>6</v>
      </c>
      <c r="M7" s="7" t="s">
        <v>7</v>
      </c>
      <c r="N7" s="7" t="s">
        <v>8</v>
      </c>
      <c r="O7" s="7" t="s">
        <v>9</v>
      </c>
      <c r="P7" s="7" t="s">
        <v>10</v>
      </c>
    </row>
    <row r="8" spans="1:16" ht="21" customHeight="1" x14ac:dyDescent="0.25">
      <c r="A8" s="56" t="s">
        <v>482</v>
      </c>
      <c r="B8" s="56"/>
      <c r="C8" s="56"/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</row>
    <row r="9" spans="1:16" ht="19.5" customHeight="1" x14ac:dyDescent="0.25">
      <c r="A9" s="56" t="s">
        <v>20</v>
      </c>
      <c r="B9" s="56"/>
      <c r="C9" s="56"/>
      <c r="D9" s="56"/>
      <c r="E9" s="56"/>
      <c r="F9" s="56"/>
      <c r="G9" s="56"/>
      <c r="H9" s="56"/>
      <c r="I9" s="56"/>
      <c r="J9" s="56"/>
      <c r="K9" s="56"/>
      <c r="L9" s="56"/>
      <c r="M9" s="56"/>
      <c r="N9" s="56"/>
      <c r="O9" s="56"/>
      <c r="P9" s="56"/>
    </row>
    <row r="10" spans="1:16" x14ac:dyDescent="0.25">
      <c r="A10" s="38" t="s">
        <v>351</v>
      </c>
      <c r="B10" s="39" t="s">
        <v>471</v>
      </c>
      <c r="C10" s="40" t="s">
        <v>472</v>
      </c>
      <c r="D10" s="11" t="s">
        <v>177</v>
      </c>
      <c r="E10" s="4">
        <f>E11+E12</f>
        <v>29214.7</v>
      </c>
      <c r="F10" s="4">
        <f>F11+F12</f>
        <v>26082.2</v>
      </c>
      <c r="G10" s="4">
        <f t="shared" ref="G10:P10" si="0">G11+G12</f>
        <v>55</v>
      </c>
      <c r="H10" s="4">
        <f t="shared" si="0"/>
        <v>55</v>
      </c>
      <c r="I10" s="4">
        <f t="shared" si="0"/>
        <v>0</v>
      </c>
      <c r="J10" s="4">
        <f t="shared" si="0"/>
        <v>0</v>
      </c>
      <c r="K10" s="4">
        <f t="shared" si="0"/>
        <v>0</v>
      </c>
      <c r="L10" s="4">
        <f t="shared" si="0"/>
        <v>3022.5</v>
      </c>
      <c r="M10" s="4">
        <f t="shared" si="0"/>
        <v>0</v>
      </c>
      <c r="N10" s="4">
        <f t="shared" si="0"/>
        <v>0</v>
      </c>
      <c r="O10" s="4">
        <f t="shared" si="0"/>
        <v>0</v>
      </c>
      <c r="P10" s="4">
        <f t="shared" si="0"/>
        <v>0</v>
      </c>
    </row>
    <row r="11" spans="1:16" ht="25.5" customHeight="1" x14ac:dyDescent="0.25">
      <c r="A11" s="38"/>
      <c r="B11" s="39"/>
      <c r="C11" s="40"/>
      <c r="D11" s="11" t="s">
        <v>17</v>
      </c>
      <c r="E11" s="4">
        <f>SUM(F11:P11)</f>
        <v>5714.7</v>
      </c>
      <c r="F11" s="4">
        <v>2582.1999999999998</v>
      </c>
      <c r="G11" s="14">
        <v>55</v>
      </c>
      <c r="H11" s="4">
        <v>55</v>
      </c>
      <c r="I11" s="4">
        <v>0</v>
      </c>
      <c r="J11" s="4">
        <v>0</v>
      </c>
      <c r="K11" s="4">
        <v>0</v>
      </c>
      <c r="L11" s="4">
        <v>3022.5</v>
      </c>
      <c r="M11" s="4">
        <v>0</v>
      </c>
      <c r="N11" s="4">
        <v>0</v>
      </c>
      <c r="O11" s="4">
        <v>0</v>
      </c>
      <c r="P11" s="4">
        <v>0</v>
      </c>
    </row>
    <row r="12" spans="1:16" ht="16.5" customHeight="1" x14ac:dyDescent="0.25">
      <c r="A12" s="38"/>
      <c r="B12" s="39"/>
      <c r="C12" s="40"/>
      <c r="D12" s="11" t="s">
        <v>19</v>
      </c>
      <c r="E12" s="4">
        <f>SUM(F12:P12)</f>
        <v>23500</v>
      </c>
      <c r="F12" s="4">
        <v>23500</v>
      </c>
      <c r="G12" s="4">
        <v>0</v>
      </c>
      <c r="H12" s="4">
        <v>0</v>
      </c>
      <c r="I12" s="4">
        <v>0</v>
      </c>
      <c r="J12" s="4">
        <v>0</v>
      </c>
      <c r="K12" s="4">
        <v>0</v>
      </c>
      <c r="L12" s="4">
        <v>0</v>
      </c>
      <c r="M12" s="4">
        <v>0</v>
      </c>
      <c r="N12" s="4">
        <v>0</v>
      </c>
      <c r="O12" s="4">
        <v>0</v>
      </c>
      <c r="P12" s="4">
        <v>0</v>
      </c>
    </row>
    <row r="13" spans="1:16" x14ac:dyDescent="0.25">
      <c r="A13" s="38" t="s">
        <v>352</v>
      </c>
      <c r="B13" s="39" t="s">
        <v>457</v>
      </c>
      <c r="C13" s="40" t="s">
        <v>21</v>
      </c>
      <c r="D13" s="11" t="s">
        <v>177</v>
      </c>
      <c r="E13" s="4">
        <f>E14+E15</f>
        <v>25</v>
      </c>
      <c r="F13" s="4">
        <f>F14+F15</f>
        <v>25</v>
      </c>
      <c r="G13" s="4">
        <f t="shared" ref="G13:P13" si="1">G14+G15</f>
        <v>0</v>
      </c>
      <c r="H13" s="4">
        <f t="shared" si="1"/>
        <v>0</v>
      </c>
      <c r="I13" s="4">
        <f t="shared" si="1"/>
        <v>0</v>
      </c>
      <c r="J13" s="4">
        <f t="shared" si="1"/>
        <v>0</v>
      </c>
      <c r="K13" s="4">
        <f t="shared" si="1"/>
        <v>0</v>
      </c>
      <c r="L13" s="4">
        <f t="shared" si="1"/>
        <v>0</v>
      </c>
      <c r="M13" s="4">
        <f t="shared" si="1"/>
        <v>0</v>
      </c>
      <c r="N13" s="4">
        <f t="shared" si="1"/>
        <v>0</v>
      </c>
      <c r="O13" s="4">
        <f t="shared" si="1"/>
        <v>0</v>
      </c>
      <c r="P13" s="4">
        <f t="shared" si="1"/>
        <v>0</v>
      </c>
    </row>
    <row r="14" spans="1:16" x14ac:dyDescent="0.25">
      <c r="A14" s="38"/>
      <c r="B14" s="39"/>
      <c r="C14" s="40"/>
      <c r="D14" s="11" t="s">
        <v>17</v>
      </c>
      <c r="E14" s="4">
        <f>SUM(F14:P14)</f>
        <v>25</v>
      </c>
      <c r="F14" s="4">
        <v>25</v>
      </c>
      <c r="G14" s="4">
        <v>0</v>
      </c>
      <c r="H14" s="4">
        <v>0</v>
      </c>
      <c r="I14" s="4">
        <v>0</v>
      </c>
      <c r="J14" s="4">
        <v>0</v>
      </c>
      <c r="K14" s="4">
        <v>0</v>
      </c>
      <c r="L14" s="4">
        <v>0</v>
      </c>
      <c r="M14" s="4">
        <v>0</v>
      </c>
      <c r="N14" s="4">
        <v>0</v>
      </c>
      <c r="O14" s="4">
        <v>0</v>
      </c>
      <c r="P14" s="4">
        <v>0</v>
      </c>
    </row>
    <row r="15" spans="1:16" x14ac:dyDescent="0.25">
      <c r="A15" s="38"/>
      <c r="B15" s="39"/>
      <c r="C15" s="40"/>
      <c r="D15" s="11" t="s">
        <v>19</v>
      </c>
      <c r="E15" s="4">
        <f>SUM(F15:P15)</f>
        <v>0</v>
      </c>
      <c r="F15" s="4">
        <v>0</v>
      </c>
      <c r="G15" s="4">
        <v>0</v>
      </c>
      <c r="H15" s="4">
        <v>0</v>
      </c>
      <c r="I15" s="4">
        <v>0</v>
      </c>
      <c r="J15" s="4">
        <v>0</v>
      </c>
      <c r="K15" s="4">
        <v>0</v>
      </c>
      <c r="L15" s="4">
        <v>0</v>
      </c>
      <c r="M15" s="4">
        <v>0</v>
      </c>
      <c r="N15" s="4">
        <v>0</v>
      </c>
      <c r="O15" s="4">
        <v>0</v>
      </c>
      <c r="P15" s="4">
        <v>0</v>
      </c>
    </row>
    <row r="16" spans="1:16" x14ac:dyDescent="0.25">
      <c r="A16" s="38" t="s">
        <v>353</v>
      </c>
      <c r="B16" s="39" t="s">
        <v>458</v>
      </c>
      <c r="C16" s="40" t="s">
        <v>21</v>
      </c>
      <c r="D16" s="11" t="s">
        <v>177</v>
      </c>
      <c r="E16" s="4">
        <f>E17+E18</f>
        <v>100</v>
      </c>
      <c r="F16" s="4">
        <f>SUM(F17:F18)</f>
        <v>100</v>
      </c>
      <c r="G16" s="4">
        <f t="shared" ref="G16:P16" si="2">SUM(G17:G18)</f>
        <v>0</v>
      </c>
      <c r="H16" s="4">
        <f t="shared" si="2"/>
        <v>0</v>
      </c>
      <c r="I16" s="4">
        <f t="shared" si="2"/>
        <v>0</v>
      </c>
      <c r="J16" s="4">
        <v>0</v>
      </c>
      <c r="K16" s="4">
        <f t="shared" si="2"/>
        <v>0</v>
      </c>
      <c r="L16" s="4">
        <f t="shared" si="2"/>
        <v>0</v>
      </c>
      <c r="M16" s="4">
        <f t="shared" si="2"/>
        <v>0</v>
      </c>
      <c r="N16" s="4">
        <f t="shared" si="2"/>
        <v>0</v>
      </c>
      <c r="O16" s="4">
        <f t="shared" si="2"/>
        <v>0</v>
      </c>
      <c r="P16" s="4">
        <f t="shared" si="2"/>
        <v>0</v>
      </c>
    </row>
    <row r="17" spans="1:16" ht="23.25" customHeight="1" x14ac:dyDescent="0.25">
      <c r="A17" s="38"/>
      <c r="B17" s="39"/>
      <c r="C17" s="40"/>
      <c r="D17" s="11" t="s">
        <v>17</v>
      </c>
      <c r="E17" s="4">
        <f>SUM(F17:P17)</f>
        <v>100</v>
      </c>
      <c r="F17" s="4">
        <v>100</v>
      </c>
      <c r="G17" s="4">
        <v>0</v>
      </c>
      <c r="H17" s="4">
        <v>0</v>
      </c>
      <c r="I17" s="4">
        <v>0</v>
      </c>
      <c r="J17" s="4">
        <v>0</v>
      </c>
      <c r="K17" s="4">
        <v>0</v>
      </c>
      <c r="L17" s="4">
        <v>0</v>
      </c>
      <c r="M17" s="4">
        <v>0</v>
      </c>
      <c r="N17" s="4">
        <v>0</v>
      </c>
      <c r="O17" s="4">
        <v>0</v>
      </c>
      <c r="P17" s="4">
        <v>0</v>
      </c>
    </row>
    <row r="18" spans="1:16" ht="15" customHeight="1" x14ac:dyDescent="0.25">
      <c r="A18" s="38"/>
      <c r="B18" s="39"/>
      <c r="C18" s="40"/>
      <c r="D18" s="11" t="s">
        <v>19</v>
      </c>
      <c r="E18" s="4">
        <f>SUM(F18:P18)</f>
        <v>0</v>
      </c>
      <c r="F18" s="4">
        <v>0</v>
      </c>
      <c r="G18" s="4">
        <v>0</v>
      </c>
      <c r="H18" s="4">
        <v>0</v>
      </c>
      <c r="I18" s="4">
        <v>0</v>
      </c>
      <c r="J18" s="4">
        <v>0</v>
      </c>
      <c r="K18" s="4">
        <v>0</v>
      </c>
      <c r="L18" s="4">
        <v>0</v>
      </c>
      <c r="M18" s="4">
        <v>0</v>
      </c>
      <c r="N18" s="4">
        <v>0</v>
      </c>
      <c r="O18" s="4">
        <v>0</v>
      </c>
      <c r="P18" s="4">
        <v>0</v>
      </c>
    </row>
    <row r="19" spans="1:16" ht="15" customHeight="1" x14ac:dyDescent="0.25">
      <c r="A19" s="38" t="s">
        <v>22</v>
      </c>
      <c r="B19" s="39" t="s">
        <v>459</v>
      </c>
      <c r="C19" s="40" t="s">
        <v>23</v>
      </c>
      <c r="D19" s="11" t="s">
        <v>177</v>
      </c>
      <c r="E19" s="4">
        <f>E20+E21</f>
        <v>104</v>
      </c>
      <c r="F19" s="4">
        <f>F21+F20</f>
        <v>104</v>
      </c>
      <c r="G19" s="4">
        <f t="shared" ref="G19:P19" si="3">G21+G20</f>
        <v>0</v>
      </c>
      <c r="H19" s="4">
        <f t="shared" si="3"/>
        <v>0</v>
      </c>
      <c r="I19" s="4">
        <f t="shared" si="3"/>
        <v>0</v>
      </c>
      <c r="J19" s="4">
        <f t="shared" si="3"/>
        <v>0</v>
      </c>
      <c r="K19" s="4">
        <f t="shared" si="3"/>
        <v>0</v>
      </c>
      <c r="L19" s="4">
        <f t="shared" si="3"/>
        <v>0</v>
      </c>
      <c r="M19" s="4">
        <f t="shared" si="3"/>
        <v>0</v>
      </c>
      <c r="N19" s="4">
        <f t="shared" si="3"/>
        <v>0</v>
      </c>
      <c r="O19" s="4">
        <f t="shared" si="3"/>
        <v>0</v>
      </c>
      <c r="P19" s="4">
        <f t="shared" si="3"/>
        <v>0</v>
      </c>
    </row>
    <row r="20" spans="1:16" ht="15" customHeight="1" x14ac:dyDescent="0.25">
      <c r="A20" s="38"/>
      <c r="B20" s="39"/>
      <c r="C20" s="40"/>
      <c r="D20" s="11" t="s">
        <v>17</v>
      </c>
      <c r="E20" s="4">
        <f>SUM(F20:P20)</f>
        <v>104</v>
      </c>
      <c r="F20" s="4">
        <v>104</v>
      </c>
      <c r="G20" s="4">
        <v>0</v>
      </c>
      <c r="H20" s="4">
        <v>0</v>
      </c>
      <c r="I20" s="4">
        <v>0</v>
      </c>
      <c r="J20" s="4">
        <v>0</v>
      </c>
      <c r="K20" s="4">
        <v>0</v>
      </c>
      <c r="L20" s="4">
        <v>0</v>
      </c>
      <c r="M20" s="4">
        <v>0</v>
      </c>
      <c r="N20" s="4">
        <v>0</v>
      </c>
      <c r="O20" s="4">
        <v>0</v>
      </c>
      <c r="P20" s="4">
        <v>0</v>
      </c>
    </row>
    <row r="21" spans="1:16" ht="15" customHeight="1" x14ac:dyDescent="0.25">
      <c r="A21" s="38"/>
      <c r="B21" s="39"/>
      <c r="C21" s="40"/>
      <c r="D21" s="11" t="s">
        <v>19</v>
      </c>
      <c r="E21" s="4">
        <f>SUM(F21:P21)</f>
        <v>0</v>
      </c>
      <c r="F21" s="4">
        <v>0</v>
      </c>
      <c r="G21" s="4">
        <v>0</v>
      </c>
      <c r="H21" s="4">
        <v>0</v>
      </c>
      <c r="I21" s="4">
        <v>0</v>
      </c>
      <c r="J21" s="4">
        <v>0</v>
      </c>
      <c r="K21" s="4">
        <v>0</v>
      </c>
      <c r="L21" s="4">
        <v>0</v>
      </c>
      <c r="M21" s="4">
        <v>0</v>
      </c>
      <c r="N21" s="4">
        <v>0</v>
      </c>
      <c r="O21" s="4">
        <v>0</v>
      </c>
      <c r="P21" s="4">
        <v>0</v>
      </c>
    </row>
    <row r="22" spans="1:16" ht="15" customHeight="1" x14ac:dyDescent="0.25">
      <c r="A22" s="38" t="s">
        <v>24</v>
      </c>
      <c r="B22" s="39" t="s">
        <v>25</v>
      </c>
      <c r="C22" s="40" t="s">
        <v>460</v>
      </c>
      <c r="D22" s="11" t="s">
        <v>177</v>
      </c>
      <c r="E22" s="4">
        <f>E23+E24</f>
        <v>3000</v>
      </c>
      <c r="F22" s="4">
        <f>F23+F24</f>
        <v>0</v>
      </c>
      <c r="G22" s="4">
        <f t="shared" ref="G22:P22" si="4">G23+G24</f>
        <v>0</v>
      </c>
      <c r="H22" s="4">
        <f t="shared" si="4"/>
        <v>3000</v>
      </c>
      <c r="I22" s="4">
        <f t="shared" si="4"/>
        <v>0</v>
      </c>
      <c r="J22" s="4">
        <f t="shared" si="4"/>
        <v>0</v>
      </c>
      <c r="K22" s="4">
        <f t="shared" si="4"/>
        <v>0</v>
      </c>
      <c r="L22" s="4">
        <f t="shared" si="4"/>
        <v>0</v>
      </c>
      <c r="M22" s="4">
        <f t="shared" si="4"/>
        <v>0</v>
      </c>
      <c r="N22" s="4">
        <f t="shared" si="4"/>
        <v>0</v>
      </c>
      <c r="O22" s="4">
        <f t="shared" si="4"/>
        <v>0</v>
      </c>
      <c r="P22" s="4">
        <f t="shared" si="4"/>
        <v>0</v>
      </c>
    </row>
    <row r="23" spans="1:16" ht="15" customHeight="1" x14ac:dyDescent="0.25">
      <c r="A23" s="38"/>
      <c r="B23" s="39"/>
      <c r="C23" s="40"/>
      <c r="D23" s="11" t="s">
        <v>17</v>
      </c>
      <c r="E23" s="4">
        <f>SUM(F23:P23)</f>
        <v>3000</v>
      </c>
      <c r="F23" s="4">
        <v>0</v>
      </c>
      <c r="G23" s="4">
        <v>0</v>
      </c>
      <c r="H23" s="4">
        <v>3000</v>
      </c>
      <c r="I23" s="4">
        <v>0</v>
      </c>
      <c r="J23" s="4">
        <v>0</v>
      </c>
      <c r="K23" s="4">
        <v>0</v>
      </c>
      <c r="L23" s="4">
        <v>0</v>
      </c>
      <c r="M23" s="4">
        <v>0</v>
      </c>
      <c r="N23" s="4">
        <v>0</v>
      </c>
      <c r="O23" s="4">
        <v>0</v>
      </c>
      <c r="P23" s="4">
        <v>0</v>
      </c>
    </row>
    <row r="24" spans="1:16" ht="15" customHeight="1" x14ac:dyDescent="0.25">
      <c r="A24" s="38"/>
      <c r="B24" s="39"/>
      <c r="C24" s="40"/>
      <c r="D24" s="11" t="s">
        <v>19</v>
      </c>
      <c r="E24" s="4">
        <f>SUM(F24:P24)</f>
        <v>0</v>
      </c>
      <c r="F24" s="4">
        <v>0</v>
      </c>
      <c r="G24" s="4">
        <v>0</v>
      </c>
      <c r="H24" s="4">
        <v>0</v>
      </c>
      <c r="I24" s="4">
        <v>0</v>
      </c>
      <c r="J24" s="4">
        <v>0</v>
      </c>
      <c r="K24" s="4">
        <v>0</v>
      </c>
      <c r="L24" s="4">
        <v>0</v>
      </c>
      <c r="M24" s="4">
        <v>0</v>
      </c>
      <c r="N24" s="4">
        <v>0</v>
      </c>
      <c r="O24" s="4">
        <v>0</v>
      </c>
      <c r="P24" s="4">
        <v>0</v>
      </c>
    </row>
    <row r="25" spans="1:16" ht="15" customHeight="1" x14ac:dyDescent="0.25">
      <c r="A25" s="38" t="s">
        <v>26</v>
      </c>
      <c r="B25" s="39" t="s">
        <v>486</v>
      </c>
      <c r="C25" s="40" t="s">
        <v>467</v>
      </c>
      <c r="D25" s="11" t="s">
        <v>177</v>
      </c>
      <c r="E25" s="4">
        <f>E26+E27</f>
        <v>0</v>
      </c>
      <c r="F25" s="4">
        <f>F26+F27</f>
        <v>0</v>
      </c>
      <c r="G25" s="4">
        <f t="shared" ref="G25:P25" si="5">G26+G27</f>
        <v>0</v>
      </c>
      <c r="H25" s="4">
        <f t="shared" si="5"/>
        <v>0</v>
      </c>
      <c r="I25" s="4">
        <f t="shared" si="5"/>
        <v>0</v>
      </c>
      <c r="J25" s="4">
        <v>0</v>
      </c>
      <c r="K25" s="4">
        <v>0</v>
      </c>
      <c r="L25" s="4">
        <f t="shared" si="5"/>
        <v>0</v>
      </c>
      <c r="M25" s="4">
        <f t="shared" si="5"/>
        <v>0</v>
      </c>
      <c r="N25" s="4">
        <f t="shared" si="5"/>
        <v>0</v>
      </c>
      <c r="O25" s="4">
        <f t="shared" si="5"/>
        <v>0</v>
      </c>
      <c r="P25" s="4">
        <f t="shared" si="5"/>
        <v>0</v>
      </c>
    </row>
    <row r="26" spans="1:16" ht="15" customHeight="1" x14ac:dyDescent="0.25">
      <c r="A26" s="38"/>
      <c r="B26" s="39"/>
      <c r="C26" s="40"/>
      <c r="D26" s="11" t="s">
        <v>17</v>
      </c>
      <c r="E26" s="4">
        <f>SUM(F26:P26)</f>
        <v>0</v>
      </c>
      <c r="F26" s="4">
        <v>0</v>
      </c>
      <c r="G26" s="4">
        <v>0</v>
      </c>
      <c r="H26" s="4">
        <v>0</v>
      </c>
      <c r="I26" s="4">
        <v>0</v>
      </c>
      <c r="J26" s="4">
        <v>0</v>
      </c>
      <c r="K26" s="4">
        <v>0</v>
      </c>
      <c r="L26" s="4">
        <v>0</v>
      </c>
      <c r="M26" s="4">
        <v>0</v>
      </c>
      <c r="N26" s="4">
        <v>0</v>
      </c>
      <c r="O26" s="4">
        <v>0</v>
      </c>
      <c r="P26" s="4">
        <v>0</v>
      </c>
    </row>
    <row r="27" spans="1:16" ht="15" customHeight="1" x14ac:dyDescent="0.25">
      <c r="A27" s="38"/>
      <c r="B27" s="39"/>
      <c r="C27" s="40"/>
      <c r="D27" s="11" t="s">
        <v>19</v>
      </c>
      <c r="E27" s="4">
        <f>SUM(F27:P27)</f>
        <v>0</v>
      </c>
      <c r="F27" s="4">
        <v>0</v>
      </c>
      <c r="G27" s="4">
        <v>0</v>
      </c>
      <c r="H27" s="4">
        <v>0</v>
      </c>
      <c r="I27" s="4">
        <v>0</v>
      </c>
      <c r="J27" s="4">
        <v>0</v>
      </c>
      <c r="K27" s="4">
        <v>0</v>
      </c>
      <c r="L27" s="4">
        <v>0</v>
      </c>
      <c r="M27" s="4">
        <v>0</v>
      </c>
      <c r="N27" s="4">
        <v>0</v>
      </c>
      <c r="O27" s="4">
        <v>0</v>
      </c>
      <c r="P27" s="4">
        <v>0</v>
      </c>
    </row>
    <row r="28" spans="1:16" ht="15" customHeight="1" x14ac:dyDescent="0.25">
      <c r="A28" s="38" t="s">
        <v>27</v>
      </c>
      <c r="B28" s="39" t="s">
        <v>28</v>
      </c>
      <c r="C28" s="40" t="s">
        <v>29</v>
      </c>
      <c r="D28" s="11" t="s">
        <v>177</v>
      </c>
      <c r="E28" s="4">
        <f>E29+E30</f>
        <v>4779.1000000000004</v>
      </c>
      <c r="F28" s="4">
        <f>F29+F30</f>
        <v>0</v>
      </c>
      <c r="G28" s="4">
        <f t="shared" ref="G28:P28" si="6">G29+G30</f>
        <v>0</v>
      </c>
      <c r="H28" s="4">
        <f t="shared" si="6"/>
        <v>0</v>
      </c>
      <c r="I28" s="4">
        <f t="shared" si="6"/>
        <v>0</v>
      </c>
      <c r="J28" s="4">
        <f t="shared" si="6"/>
        <v>3279</v>
      </c>
      <c r="K28" s="4">
        <f t="shared" si="6"/>
        <v>1500.1</v>
      </c>
      <c r="L28" s="4">
        <f t="shared" si="6"/>
        <v>0</v>
      </c>
      <c r="M28" s="4">
        <f t="shared" si="6"/>
        <v>0</v>
      </c>
      <c r="N28" s="4">
        <f t="shared" si="6"/>
        <v>0</v>
      </c>
      <c r="O28" s="4">
        <f t="shared" si="6"/>
        <v>0</v>
      </c>
      <c r="P28" s="4">
        <f t="shared" si="6"/>
        <v>0</v>
      </c>
    </row>
    <row r="29" spans="1:16" ht="15" customHeight="1" x14ac:dyDescent="0.25">
      <c r="A29" s="38"/>
      <c r="B29" s="39"/>
      <c r="C29" s="40"/>
      <c r="D29" s="11" t="s">
        <v>17</v>
      </c>
      <c r="E29" s="4">
        <f>SUM(F29:P29)</f>
        <v>4779.1000000000004</v>
      </c>
      <c r="F29" s="4">
        <v>0</v>
      </c>
      <c r="G29" s="4">
        <v>0</v>
      </c>
      <c r="H29" s="4">
        <v>0</v>
      </c>
      <c r="I29" s="4">
        <v>0</v>
      </c>
      <c r="J29" s="4">
        <f>3123+156</f>
        <v>3279</v>
      </c>
      <c r="K29" s="4">
        <f>3184.1-1684</f>
        <v>1500.1</v>
      </c>
      <c r="L29" s="4">
        <v>0</v>
      </c>
      <c r="M29" s="4">
        <v>0</v>
      </c>
      <c r="N29" s="4">
        <v>0</v>
      </c>
      <c r="O29" s="4">
        <v>0</v>
      </c>
      <c r="P29" s="4">
        <v>0</v>
      </c>
    </row>
    <row r="30" spans="1:16" ht="15" customHeight="1" x14ac:dyDescent="0.25">
      <c r="A30" s="38"/>
      <c r="B30" s="39"/>
      <c r="C30" s="40"/>
      <c r="D30" s="11" t="s">
        <v>19</v>
      </c>
      <c r="E30" s="4">
        <f>SUM(F30:P30)</f>
        <v>0</v>
      </c>
      <c r="F30" s="4">
        <v>0</v>
      </c>
      <c r="G30" s="4">
        <v>0</v>
      </c>
      <c r="H30" s="4">
        <v>0</v>
      </c>
      <c r="I30" s="4">
        <v>0</v>
      </c>
      <c r="J30" s="4">
        <v>0</v>
      </c>
      <c r="K30" s="4">
        <v>0</v>
      </c>
      <c r="L30" s="4">
        <v>0</v>
      </c>
      <c r="M30" s="4">
        <v>0</v>
      </c>
      <c r="N30" s="4">
        <v>0</v>
      </c>
      <c r="O30" s="4">
        <v>0</v>
      </c>
      <c r="P30" s="4">
        <v>0</v>
      </c>
    </row>
    <row r="31" spans="1:16" ht="15" customHeight="1" x14ac:dyDescent="0.25">
      <c r="A31" s="38" t="s">
        <v>354</v>
      </c>
      <c r="B31" s="39" t="s">
        <v>210</v>
      </c>
      <c r="C31" s="40" t="s">
        <v>30</v>
      </c>
      <c r="D31" s="11" t="s">
        <v>177</v>
      </c>
      <c r="E31" s="4">
        <f>E32+E33</f>
        <v>0</v>
      </c>
      <c r="F31" s="4">
        <f t="shared" ref="F31:P31" si="7">F32+F33</f>
        <v>0</v>
      </c>
      <c r="G31" s="4">
        <f t="shared" si="7"/>
        <v>0</v>
      </c>
      <c r="H31" s="4">
        <f t="shared" si="7"/>
        <v>0</v>
      </c>
      <c r="I31" s="4">
        <f t="shared" si="7"/>
        <v>0</v>
      </c>
      <c r="J31" s="4">
        <v>0</v>
      </c>
      <c r="K31" s="4">
        <f t="shared" si="7"/>
        <v>0</v>
      </c>
      <c r="L31" s="4">
        <f t="shared" si="7"/>
        <v>0</v>
      </c>
      <c r="M31" s="4">
        <f t="shared" si="7"/>
        <v>0</v>
      </c>
      <c r="N31" s="4">
        <f t="shared" si="7"/>
        <v>0</v>
      </c>
      <c r="O31" s="4">
        <f t="shared" si="7"/>
        <v>0</v>
      </c>
      <c r="P31" s="4">
        <f t="shared" si="7"/>
        <v>0</v>
      </c>
    </row>
    <row r="32" spans="1:16" ht="15" customHeight="1" x14ac:dyDescent="0.25">
      <c r="A32" s="38"/>
      <c r="B32" s="39"/>
      <c r="C32" s="40"/>
      <c r="D32" s="11" t="s">
        <v>17</v>
      </c>
      <c r="E32" s="4">
        <f>SUM(F32:P32)</f>
        <v>0</v>
      </c>
      <c r="F32" s="4">
        <v>0</v>
      </c>
      <c r="G32" s="4">
        <v>0</v>
      </c>
      <c r="H32" s="4">
        <v>0</v>
      </c>
      <c r="I32" s="4">
        <v>0</v>
      </c>
      <c r="J32" s="4">
        <v>0</v>
      </c>
      <c r="K32" s="4">
        <v>0</v>
      </c>
      <c r="L32" s="4">
        <v>0</v>
      </c>
      <c r="M32" s="4">
        <v>0</v>
      </c>
      <c r="N32" s="4">
        <v>0</v>
      </c>
      <c r="O32" s="4">
        <v>0</v>
      </c>
      <c r="P32" s="4">
        <v>0</v>
      </c>
    </row>
    <row r="33" spans="1:20" ht="15" customHeight="1" x14ac:dyDescent="0.25">
      <c r="A33" s="38"/>
      <c r="B33" s="39"/>
      <c r="C33" s="40"/>
      <c r="D33" s="11" t="s">
        <v>19</v>
      </c>
      <c r="E33" s="4">
        <f>SUM(F33:P33)</f>
        <v>0</v>
      </c>
      <c r="F33" s="4">
        <v>0</v>
      </c>
      <c r="G33" s="4">
        <v>0</v>
      </c>
      <c r="H33" s="4">
        <v>0</v>
      </c>
      <c r="I33" s="4">
        <v>0</v>
      </c>
      <c r="J33" s="4">
        <v>0</v>
      </c>
      <c r="K33" s="4">
        <v>0</v>
      </c>
      <c r="L33" s="4">
        <v>0</v>
      </c>
      <c r="M33" s="4">
        <v>0</v>
      </c>
      <c r="N33" s="4">
        <v>0</v>
      </c>
      <c r="O33" s="4">
        <v>0</v>
      </c>
      <c r="P33" s="4">
        <v>0</v>
      </c>
    </row>
    <row r="34" spans="1:20" ht="15" customHeight="1" x14ac:dyDescent="0.25">
      <c r="A34" s="38" t="s">
        <v>31</v>
      </c>
      <c r="B34" s="39" t="s">
        <v>33</v>
      </c>
      <c r="C34" s="40" t="s">
        <v>34</v>
      </c>
      <c r="D34" s="11" t="s">
        <v>177</v>
      </c>
      <c r="E34" s="4">
        <f t="shared" ref="E34:E35" si="8">SUM(F34:P34)</f>
        <v>1484.1999999999998</v>
      </c>
      <c r="F34" s="4">
        <f>SUM(F35:F36)</f>
        <v>0</v>
      </c>
      <c r="G34" s="4">
        <f t="shared" ref="G34:P34" si="9">SUM(G35:G36)</f>
        <v>0</v>
      </c>
      <c r="H34" s="4">
        <f t="shared" si="9"/>
        <v>0</v>
      </c>
      <c r="I34" s="4">
        <f t="shared" si="9"/>
        <v>0</v>
      </c>
      <c r="J34" s="4">
        <f t="shared" si="9"/>
        <v>0</v>
      </c>
      <c r="K34" s="4">
        <f t="shared" si="9"/>
        <v>689.4</v>
      </c>
      <c r="L34" s="4">
        <f t="shared" si="9"/>
        <v>794.8</v>
      </c>
      <c r="M34" s="4">
        <f t="shared" si="9"/>
        <v>0</v>
      </c>
      <c r="N34" s="4">
        <f t="shared" si="9"/>
        <v>0</v>
      </c>
      <c r="O34" s="4">
        <f t="shared" si="9"/>
        <v>0</v>
      </c>
      <c r="P34" s="4">
        <f t="shared" si="9"/>
        <v>0</v>
      </c>
    </row>
    <row r="35" spans="1:20" ht="15" customHeight="1" x14ac:dyDescent="0.25">
      <c r="A35" s="38"/>
      <c r="B35" s="39"/>
      <c r="C35" s="40"/>
      <c r="D35" s="11" t="s">
        <v>17</v>
      </c>
      <c r="E35" s="4">
        <f t="shared" si="8"/>
        <v>1484.1999999999998</v>
      </c>
      <c r="F35" s="4">
        <v>0</v>
      </c>
      <c r="G35" s="4">
        <v>0</v>
      </c>
      <c r="H35" s="4">
        <v>0</v>
      </c>
      <c r="I35" s="4">
        <v>0</v>
      </c>
      <c r="J35" s="4">
        <v>0</v>
      </c>
      <c r="K35" s="4">
        <v>689.4</v>
      </c>
      <c r="L35" s="4">
        <f>22.4+772.4</f>
        <v>794.8</v>
      </c>
      <c r="M35" s="4">
        <v>0</v>
      </c>
      <c r="N35" s="4">
        <v>0</v>
      </c>
      <c r="O35" s="4">
        <v>0</v>
      </c>
      <c r="P35" s="4">
        <v>0</v>
      </c>
    </row>
    <row r="36" spans="1:20" ht="15" customHeight="1" x14ac:dyDescent="0.25">
      <c r="A36" s="38"/>
      <c r="B36" s="39"/>
      <c r="C36" s="40"/>
      <c r="D36" s="11" t="s">
        <v>19</v>
      </c>
      <c r="E36" s="4">
        <f>SUM(F36:P36)</f>
        <v>0</v>
      </c>
      <c r="F36" s="4">
        <v>0</v>
      </c>
      <c r="G36" s="4">
        <v>0</v>
      </c>
      <c r="H36" s="4">
        <v>0</v>
      </c>
      <c r="I36" s="4">
        <v>0</v>
      </c>
      <c r="J36" s="4">
        <v>0</v>
      </c>
      <c r="K36" s="4">
        <v>0</v>
      </c>
      <c r="L36" s="4">
        <v>0</v>
      </c>
      <c r="M36" s="4">
        <v>0</v>
      </c>
      <c r="N36" s="4">
        <v>0</v>
      </c>
      <c r="O36" s="4">
        <v>0</v>
      </c>
      <c r="P36" s="4">
        <v>0</v>
      </c>
    </row>
    <row r="37" spans="1:20" ht="15" customHeight="1" x14ac:dyDescent="0.25">
      <c r="A37" s="38" t="s">
        <v>32</v>
      </c>
      <c r="B37" s="39" t="s">
        <v>37</v>
      </c>
      <c r="C37" s="40" t="s">
        <v>30</v>
      </c>
      <c r="D37" s="11" t="s">
        <v>177</v>
      </c>
      <c r="E37" s="4">
        <f t="shared" ref="E37:E38" si="10">SUM(F37:P37)</f>
        <v>11724.2</v>
      </c>
      <c r="F37" s="4">
        <f>F38+F39</f>
        <v>0</v>
      </c>
      <c r="G37" s="4">
        <f t="shared" ref="G37:P37" si="11">G38+G39</f>
        <v>4040.4</v>
      </c>
      <c r="H37" s="4">
        <f t="shared" si="11"/>
        <v>4262</v>
      </c>
      <c r="I37" s="4">
        <f t="shared" si="11"/>
        <v>3421.8</v>
      </c>
      <c r="J37" s="4">
        <f t="shared" si="11"/>
        <v>0</v>
      </c>
      <c r="K37" s="4">
        <f t="shared" si="11"/>
        <v>0</v>
      </c>
      <c r="L37" s="4">
        <f t="shared" si="11"/>
        <v>0</v>
      </c>
      <c r="M37" s="4">
        <f t="shared" si="11"/>
        <v>0</v>
      </c>
      <c r="N37" s="4">
        <f t="shared" si="11"/>
        <v>0</v>
      </c>
      <c r="O37" s="4">
        <f t="shared" si="11"/>
        <v>0</v>
      </c>
      <c r="P37" s="4">
        <f t="shared" si="11"/>
        <v>0</v>
      </c>
    </row>
    <row r="38" spans="1:20" ht="15" customHeight="1" x14ac:dyDescent="0.25">
      <c r="A38" s="38"/>
      <c r="B38" s="39"/>
      <c r="C38" s="40"/>
      <c r="D38" s="11" t="s">
        <v>17</v>
      </c>
      <c r="E38" s="4">
        <f t="shared" si="10"/>
        <v>7724.2</v>
      </c>
      <c r="F38" s="4">
        <v>0</v>
      </c>
      <c r="G38" s="4">
        <v>40.4</v>
      </c>
      <c r="H38" s="4">
        <v>4262</v>
      </c>
      <c r="I38" s="4">
        <v>3421.8</v>
      </c>
      <c r="J38" s="4">
        <v>0</v>
      </c>
      <c r="K38" s="4">
        <v>0</v>
      </c>
      <c r="L38" s="4">
        <v>0</v>
      </c>
      <c r="M38" s="4">
        <v>0</v>
      </c>
      <c r="N38" s="4">
        <v>0</v>
      </c>
      <c r="O38" s="4">
        <v>0</v>
      </c>
      <c r="P38" s="4">
        <v>0</v>
      </c>
    </row>
    <row r="39" spans="1:20" ht="15" customHeight="1" x14ac:dyDescent="0.25">
      <c r="A39" s="38"/>
      <c r="B39" s="39"/>
      <c r="C39" s="40"/>
      <c r="D39" s="11" t="s">
        <v>19</v>
      </c>
      <c r="E39" s="4">
        <f>SUM(F39:P39)</f>
        <v>4000</v>
      </c>
      <c r="F39" s="4">
        <v>0</v>
      </c>
      <c r="G39" s="14">
        <v>4000</v>
      </c>
      <c r="H39" s="4">
        <v>0</v>
      </c>
      <c r="I39" s="4">
        <v>0</v>
      </c>
      <c r="J39" s="4">
        <v>0</v>
      </c>
      <c r="K39" s="4">
        <v>0</v>
      </c>
      <c r="L39" s="4">
        <v>0</v>
      </c>
      <c r="M39" s="4">
        <v>0</v>
      </c>
      <c r="N39" s="4">
        <v>0</v>
      </c>
      <c r="O39" s="4">
        <v>0</v>
      </c>
      <c r="P39" s="4">
        <v>0</v>
      </c>
    </row>
    <row r="40" spans="1:20" ht="15" customHeight="1" x14ac:dyDescent="0.25">
      <c r="A40" s="38" t="s">
        <v>35</v>
      </c>
      <c r="B40" s="39" t="s">
        <v>487</v>
      </c>
      <c r="C40" s="40" t="s">
        <v>23</v>
      </c>
      <c r="D40" s="11" t="s">
        <v>177</v>
      </c>
      <c r="E40" s="4">
        <f>E41+E42+E43</f>
        <v>539845.30000000005</v>
      </c>
      <c r="F40" s="4">
        <f>F41+F42</f>
        <v>1109.5</v>
      </c>
      <c r="G40" s="4">
        <f>G41+G42</f>
        <v>56141.200000000004</v>
      </c>
      <c r="H40" s="4">
        <f>H41+H42</f>
        <v>2514.4</v>
      </c>
      <c r="I40" s="4">
        <f>I41+I42</f>
        <v>2588.9</v>
      </c>
      <c r="J40" s="4">
        <f>J41+J42+J43</f>
        <v>1283.9000000000001</v>
      </c>
      <c r="K40" s="4">
        <f t="shared" ref="K40:P40" si="12">K41+K42+K43</f>
        <v>141594.5</v>
      </c>
      <c r="L40" s="4">
        <f t="shared" si="12"/>
        <v>101010.1</v>
      </c>
      <c r="M40" s="4">
        <f t="shared" si="12"/>
        <v>233602.80000000002</v>
      </c>
      <c r="N40" s="4">
        <f t="shared" si="12"/>
        <v>0</v>
      </c>
      <c r="O40" s="4">
        <f t="shared" si="12"/>
        <v>0</v>
      </c>
      <c r="P40" s="4">
        <f t="shared" si="12"/>
        <v>0</v>
      </c>
    </row>
    <row r="41" spans="1:20" ht="15" customHeight="1" x14ac:dyDescent="0.25">
      <c r="A41" s="38"/>
      <c r="B41" s="39"/>
      <c r="C41" s="40"/>
      <c r="D41" s="11" t="s">
        <v>17</v>
      </c>
      <c r="E41" s="4">
        <f t="shared" ref="E41" si="13">SUM(F41:P41)</f>
        <v>17085.899999999998</v>
      </c>
      <c r="F41" s="4">
        <v>1109.5</v>
      </c>
      <c r="G41" s="4">
        <v>3552.4</v>
      </c>
      <c r="H41" s="4">
        <f>60.6+2395.8+58</f>
        <v>2514.4</v>
      </c>
      <c r="I41" s="4">
        <v>2588.9</v>
      </c>
      <c r="J41" s="4">
        <v>1283.9000000000001</v>
      </c>
      <c r="K41" s="4">
        <v>2690.6</v>
      </c>
      <c r="L41" s="4">
        <v>1010.1</v>
      </c>
      <c r="M41" s="4">
        <v>2336.1</v>
      </c>
      <c r="N41" s="4">
        <v>0</v>
      </c>
      <c r="O41" s="4">
        <v>0</v>
      </c>
      <c r="P41" s="4">
        <v>0</v>
      </c>
    </row>
    <row r="42" spans="1:20" ht="15" customHeight="1" x14ac:dyDescent="0.25">
      <c r="A42" s="38"/>
      <c r="B42" s="39"/>
      <c r="C42" s="40"/>
      <c r="D42" s="11" t="s">
        <v>19</v>
      </c>
      <c r="E42" s="4">
        <f>SUM(F42:P42)</f>
        <v>522759.4</v>
      </c>
      <c r="F42" s="4">
        <v>0</v>
      </c>
      <c r="G42" s="14">
        <v>52588.800000000003</v>
      </c>
      <c r="H42" s="4">
        <v>0</v>
      </c>
      <c r="I42" s="4">
        <v>0</v>
      </c>
      <c r="J42" s="4">
        <v>0</v>
      </c>
      <c r="K42" s="4">
        <v>138903.9</v>
      </c>
      <c r="L42" s="4">
        <v>100000</v>
      </c>
      <c r="M42" s="4">
        <v>231266.7</v>
      </c>
      <c r="N42" s="4">
        <v>0</v>
      </c>
      <c r="O42" s="4">
        <v>0</v>
      </c>
      <c r="P42" s="4">
        <v>0</v>
      </c>
    </row>
    <row r="43" spans="1:20" ht="15" customHeight="1" x14ac:dyDescent="0.25">
      <c r="A43" s="38"/>
      <c r="B43" s="39"/>
      <c r="C43" s="40"/>
      <c r="D43" s="11" t="s">
        <v>18</v>
      </c>
      <c r="E43" s="4">
        <f>SUM(F43:P43)</f>
        <v>0</v>
      </c>
      <c r="F43" s="4">
        <v>0</v>
      </c>
      <c r="G43" s="4">
        <v>0</v>
      </c>
      <c r="H43" s="4">
        <v>0</v>
      </c>
      <c r="I43" s="4">
        <v>0</v>
      </c>
      <c r="J43" s="4">
        <v>0</v>
      </c>
      <c r="K43" s="4">
        <v>0</v>
      </c>
      <c r="L43" s="4">
        <v>0</v>
      </c>
      <c r="M43" s="4">
        <v>0</v>
      </c>
      <c r="N43" s="4">
        <v>0</v>
      </c>
      <c r="O43" s="4">
        <v>0</v>
      </c>
      <c r="P43" s="4">
        <v>0</v>
      </c>
      <c r="R43" s="3"/>
      <c r="S43" s="3"/>
      <c r="T43" s="3"/>
    </row>
    <row r="44" spans="1:20" x14ac:dyDescent="0.25">
      <c r="A44" s="38" t="s">
        <v>36</v>
      </c>
      <c r="B44" s="39" t="s">
        <v>474</v>
      </c>
      <c r="C44" s="40" t="s">
        <v>468</v>
      </c>
      <c r="D44" s="11" t="s">
        <v>177</v>
      </c>
      <c r="E44" s="4">
        <f t="shared" ref="E44:E45" si="14">SUM(F44:P44)</f>
        <v>0</v>
      </c>
      <c r="F44" s="4">
        <f>F45+F46</f>
        <v>0</v>
      </c>
      <c r="G44" s="4">
        <f t="shared" ref="G44:P44" si="15">G45+G46</f>
        <v>0</v>
      </c>
      <c r="H44" s="4">
        <f t="shared" si="15"/>
        <v>0</v>
      </c>
      <c r="I44" s="4">
        <f t="shared" si="15"/>
        <v>0</v>
      </c>
      <c r="J44" s="4">
        <f t="shared" si="15"/>
        <v>0</v>
      </c>
      <c r="K44" s="4">
        <f t="shared" si="15"/>
        <v>0</v>
      </c>
      <c r="L44" s="4">
        <f t="shared" si="15"/>
        <v>0</v>
      </c>
      <c r="M44" s="4">
        <f t="shared" si="15"/>
        <v>0</v>
      </c>
      <c r="N44" s="4">
        <f t="shared" si="15"/>
        <v>0</v>
      </c>
      <c r="O44" s="4">
        <f t="shared" si="15"/>
        <v>0</v>
      </c>
      <c r="P44" s="4">
        <f t="shared" si="15"/>
        <v>0</v>
      </c>
    </row>
    <row r="45" spans="1:20" x14ac:dyDescent="0.25">
      <c r="A45" s="38"/>
      <c r="B45" s="39"/>
      <c r="C45" s="40"/>
      <c r="D45" s="11" t="s">
        <v>17</v>
      </c>
      <c r="E45" s="4">
        <f t="shared" si="14"/>
        <v>0</v>
      </c>
      <c r="F45" s="4">
        <v>0</v>
      </c>
      <c r="G45" s="4">
        <v>0</v>
      </c>
      <c r="H45" s="4">
        <v>0</v>
      </c>
      <c r="I45" s="4">
        <v>0</v>
      </c>
      <c r="J45" s="4">
        <v>0</v>
      </c>
      <c r="K45" s="4">
        <v>0</v>
      </c>
      <c r="L45" s="4">
        <v>0</v>
      </c>
      <c r="M45" s="4">
        <v>0</v>
      </c>
      <c r="N45" s="4">
        <v>0</v>
      </c>
      <c r="O45" s="4">
        <v>0</v>
      </c>
      <c r="P45" s="4">
        <v>0</v>
      </c>
    </row>
    <row r="46" spans="1:20" x14ac:dyDescent="0.25">
      <c r="A46" s="38"/>
      <c r="B46" s="39"/>
      <c r="C46" s="40"/>
      <c r="D46" s="11" t="s">
        <v>19</v>
      </c>
      <c r="E46" s="4">
        <f>SUM(F46:P46)</f>
        <v>0</v>
      </c>
      <c r="F46" s="4">
        <v>0</v>
      </c>
      <c r="G46" s="4">
        <v>0</v>
      </c>
      <c r="H46" s="4">
        <v>0</v>
      </c>
      <c r="I46" s="4">
        <v>0</v>
      </c>
      <c r="J46" s="4">
        <v>0</v>
      </c>
      <c r="K46" s="4">
        <v>0</v>
      </c>
      <c r="L46" s="4">
        <v>0</v>
      </c>
      <c r="M46" s="4">
        <v>0</v>
      </c>
      <c r="N46" s="4">
        <v>0</v>
      </c>
      <c r="O46" s="4">
        <v>0</v>
      </c>
      <c r="P46" s="4">
        <v>0</v>
      </c>
    </row>
    <row r="47" spans="1:20" x14ac:dyDescent="0.25">
      <c r="A47" s="38" t="s">
        <v>38</v>
      </c>
      <c r="B47" s="39" t="s">
        <v>42</v>
      </c>
      <c r="C47" s="40" t="s">
        <v>23</v>
      </c>
      <c r="D47" s="11" t="s">
        <v>177</v>
      </c>
      <c r="E47" s="4">
        <f>SUM(F47:P47)</f>
        <v>6060.6</v>
      </c>
      <c r="F47" s="4">
        <f>F48+F49</f>
        <v>0</v>
      </c>
      <c r="G47" s="4">
        <f t="shared" ref="G47:P47" si="16">G48+G49</f>
        <v>0</v>
      </c>
      <c r="H47" s="4">
        <f t="shared" si="16"/>
        <v>0</v>
      </c>
      <c r="I47" s="4">
        <f t="shared" si="16"/>
        <v>6060.6</v>
      </c>
      <c r="J47" s="4">
        <f t="shared" si="16"/>
        <v>0</v>
      </c>
      <c r="K47" s="4">
        <f t="shared" si="16"/>
        <v>0</v>
      </c>
      <c r="L47" s="4">
        <f t="shared" si="16"/>
        <v>0</v>
      </c>
      <c r="M47" s="4">
        <f t="shared" si="16"/>
        <v>0</v>
      </c>
      <c r="N47" s="4">
        <f t="shared" si="16"/>
        <v>0</v>
      </c>
      <c r="O47" s="4">
        <f t="shared" si="16"/>
        <v>0</v>
      </c>
      <c r="P47" s="4">
        <f t="shared" si="16"/>
        <v>0</v>
      </c>
    </row>
    <row r="48" spans="1:20" x14ac:dyDescent="0.25">
      <c r="A48" s="38"/>
      <c r="B48" s="39"/>
      <c r="C48" s="40"/>
      <c r="D48" s="11" t="s">
        <v>17</v>
      </c>
      <c r="E48" s="4">
        <f t="shared" ref="E48:E51" si="17">SUM(F48:P48)</f>
        <v>6060.6</v>
      </c>
      <c r="F48" s="4">
        <v>0</v>
      </c>
      <c r="G48" s="4">
        <v>0</v>
      </c>
      <c r="H48" s="4">
        <v>0</v>
      </c>
      <c r="I48" s="4">
        <v>6060.6</v>
      </c>
      <c r="J48" s="4">
        <v>0</v>
      </c>
      <c r="K48" s="4">
        <v>0</v>
      </c>
      <c r="L48" s="4">
        <v>0</v>
      </c>
      <c r="M48" s="4">
        <v>0</v>
      </c>
      <c r="N48" s="4">
        <v>0</v>
      </c>
      <c r="O48" s="4">
        <v>0</v>
      </c>
      <c r="P48" s="4">
        <v>0</v>
      </c>
    </row>
    <row r="49" spans="1:16" x14ac:dyDescent="0.25">
      <c r="A49" s="38"/>
      <c r="B49" s="39"/>
      <c r="C49" s="40"/>
      <c r="D49" s="11" t="s">
        <v>19</v>
      </c>
      <c r="E49" s="4">
        <f t="shared" si="17"/>
        <v>0</v>
      </c>
      <c r="F49" s="4">
        <v>0</v>
      </c>
      <c r="G49" s="4">
        <v>0</v>
      </c>
      <c r="H49" s="4">
        <v>0</v>
      </c>
      <c r="I49" s="4">
        <v>0</v>
      </c>
      <c r="J49" s="4">
        <v>0</v>
      </c>
      <c r="K49" s="4">
        <v>0</v>
      </c>
      <c r="L49" s="4">
        <v>0</v>
      </c>
      <c r="M49" s="4">
        <v>0</v>
      </c>
      <c r="N49" s="4">
        <v>0</v>
      </c>
      <c r="O49" s="4">
        <v>0</v>
      </c>
      <c r="P49" s="4">
        <v>0</v>
      </c>
    </row>
    <row r="50" spans="1:16" ht="28.5" customHeight="1" x14ac:dyDescent="0.25">
      <c r="A50" s="38" t="s">
        <v>40</v>
      </c>
      <c r="B50" s="39" t="s">
        <v>332</v>
      </c>
      <c r="C50" s="40" t="s">
        <v>328</v>
      </c>
      <c r="D50" s="11" t="s">
        <v>177</v>
      </c>
      <c r="E50" s="4">
        <f t="shared" si="17"/>
        <v>276.8</v>
      </c>
      <c r="F50" s="4">
        <f>F51+F52</f>
        <v>267.8</v>
      </c>
      <c r="G50" s="4">
        <f t="shared" ref="G50:P50" si="18">G51+G52</f>
        <v>0</v>
      </c>
      <c r="H50" s="4">
        <f t="shared" si="18"/>
        <v>0</v>
      </c>
      <c r="I50" s="4">
        <f t="shared" si="18"/>
        <v>0</v>
      </c>
      <c r="J50" s="4">
        <f t="shared" si="18"/>
        <v>0</v>
      </c>
      <c r="K50" s="4">
        <f t="shared" si="18"/>
        <v>9</v>
      </c>
      <c r="L50" s="4">
        <f t="shared" si="18"/>
        <v>0</v>
      </c>
      <c r="M50" s="4">
        <f t="shared" si="18"/>
        <v>0</v>
      </c>
      <c r="N50" s="4">
        <f t="shared" si="18"/>
        <v>0</v>
      </c>
      <c r="O50" s="4">
        <f t="shared" si="18"/>
        <v>0</v>
      </c>
      <c r="P50" s="4">
        <f t="shared" si="18"/>
        <v>0</v>
      </c>
    </row>
    <row r="51" spans="1:16" ht="24.75" customHeight="1" x14ac:dyDescent="0.25">
      <c r="A51" s="38"/>
      <c r="B51" s="39"/>
      <c r="C51" s="40"/>
      <c r="D51" s="11" t="s">
        <v>17</v>
      </c>
      <c r="E51" s="4">
        <f t="shared" si="17"/>
        <v>13.5</v>
      </c>
      <c r="F51" s="4">
        <v>4.5</v>
      </c>
      <c r="G51" s="4">
        <v>0</v>
      </c>
      <c r="H51" s="4">
        <v>0</v>
      </c>
      <c r="I51" s="4">
        <v>0</v>
      </c>
      <c r="J51" s="4">
        <v>0</v>
      </c>
      <c r="K51" s="4">
        <v>9</v>
      </c>
      <c r="L51" s="4">
        <v>0</v>
      </c>
      <c r="M51" s="4">
        <v>0</v>
      </c>
      <c r="N51" s="4">
        <v>0</v>
      </c>
      <c r="O51" s="4">
        <v>0</v>
      </c>
      <c r="P51" s="4">
        <v>0</v>
      </c>
    </row>
    <row r="52" spans="1:16" ht="36.75" customHeight="1" x14ac:dyDescent="0.25">
      <c r="A52" s="38"/>
      <c r="B52" s="39"/>
      <c r="C52" s="40"/>
      <c r="D52" s="11" t="s">
        <v>19</v>
      </c>
      <c r="E52" s="4">
        <f>SUM(F52:P52)</f>
        <v>263.3</v>
      </c>
      <c r="F52" s="4">
        <v>263.3</v>
      </c>
      <c r="G52" s="4">
        <v>0</v>
      </c>
      <c r="H52" s="4">
        <v>0</v>
      </c>
      <c r="I52" s="4">
        <v>0</v>
      </c>
      <c r="J52" s="4">
        <v>0</v>
      </c>
      <c r="K52" s="4">
        <v>0</v>
      </c>
      <c r="L52" s="4">
        <v>0</v>
      </c>
      <c r="M52" s="4">
        <v>0</v>
      </c>
      <c r="N52" s="4">
        <v>0</v>
      </c>
      <c r="O52" s="4">
        <v>0</v>
      </c>
      <c r="P52" s="4">
        <v>0</v>
      </c>
    </row>
    <row r="53" spans="1:16" x14ac:dyDescent="0.25">
      <c r="A53" s="38" t="s">
        <v>41</v>
      </c>
      <c r="B53" s="39" t="s">
        <v>461</v>
      </c>
      <c r="C53" s="40" t="s">
        <v>45</v>
      </c>
      <c r="D53" s="11" t="s">
        <v>177</v>
      </c>
      <c r="E53" s="4">
        <f>SUM(F53:P53)</f>
        <v>5772.8</v>
      </c>
      <c r="F53" s="4">
        <f>F54+F55</f>
        <v>0</v>
      </c>
      <c r="G53" s="4">
        <f t="shared" ref="G53:P53" si="19">G54+G55</f>
        <v>5772.8</v>
      </c>
      <c r="H53" s="4">
        <f t="shared" si="19"/>
        <v>0</v>
      </c>
      <c r="I53" s="4">
        <f t="shared" si="19"/>
        <v>0</v>
      </c>
      <c r="J53" s="4">
        <f t="shared" si="19"/>
        <v>0</v>
      </c>
      <c r="K53" s="4">
        <f t="shared" si="19"/>
        <v>0</v>
      </c>
      <c r="L53" s="4">
        <f t="shared" si="19"/>
        <v>0</v>
      </c>
      <c r="M53" s="4">
        <f t="shared" si="19"/>
        <v>0</v>
      </c>
      <c r="N53" s="4">
        <f t="shared" si="19"/>
        <v>0</v>
      </c>
      <c r="O53" s="4">
        <f t="shared" si="19"/>
        <v>0</v>
      </c>
      <c r="P53" s="4">
        <f t="shared" si="19"/>
        <v>0</v>
      </c>
    </row>
    <row r="54" spans="1:16" ht="23.25" customHeight="1" x14ac:dyDescent="0.25">
      <c r="A54" s="38"/>
      <c r="B54" s="39"/>
      <c r="C54" s="40"/>
      <c r="D54" s="11" t="s">
        <v>17</v>
      </c>
      <c r="E54" s="4">
        <f t="shared" ref="E54:E57" si="20">SUM(F54:P54)</f>
        <v>0</v>
      </c>
      <c r="F54" s="4">
        <v>0</v>
      </c>
      <c r="G54" s="4">
        <v>0</v>
      </c>
      <c r="H54" s="4">
        <v>0</v>
      </c>
      <c r="I54" s="4">
        <v>0</v>
      </c>
      <c r="J54" s="4">
        <v>0</v>
      </c>
      <c r="K54" s="4">
        <v>0</v>
      </c>
      <c r="L54" s="4">
        <v>0</v>
      </c>
      <c r="M54" s="4">
        <v>0</v>
      </c>
      <c r="N54" s="4">
        <v>0</v>
      </c>
      <c r="O54" s="4">
        <v>0</v>
      </c>
      <c r="P54" s="4">
        <v>0</v>
      </c>
    </row>
    <row r="55" spans="1:16" x14ac:dyDescent="0.25">
      <c r="A55" s="38"/>
      <c r="B55" s="39"/>
      <c r="C55" s="40"/>
      <c r="D55" s="11" t="s">
        <v>19</v>
      </c>
      <c r="E55" s="4">
        <f t="shared" si="20"/>
        <v>5772.8</v>
      </c>
      <c r="F55" s="4">
        <v>0</v>
      </c>
      <c r="G55" s="4">
        <v>5772.8</v>
      </c>
      <c r="H55" s="4">
        <v>0</v>
      </c>
      <c r="I55" s="4">
        <v>0</v>
      </c>
      <c r="J55" s="4">
        <v>0</v>
      </c>
      <c r="K55" s="4">
        <v>0</v>
      </c>
      <c r="L55" s="4">
        <v>0</v>
      </c>
      <c r="M55" s="4">
        <v>0</v>
      </c>
      <c r="N55" s="4">
        <v>0</v>
      </c>
      <c r="O55" s="4">
        <v>0</v>
      </c>
      <c r="P55" s="4">
        <v>0</v>
      </c>
    </row>
    <row r="56" spans="1:16" x14ac:dyDescent="0.25">
      <c r="A56" s="38" t="s">
        <v>43</v>
      </c>
      <c r="B56" s="39" t="s">
        <v>462</v>
      </c>
      <c r="C56" s="40" t="s">
        <v>460</v>
      </c>
      <c r="D56" s="11" t="s">
        <v>177</v>
      </c>
      <c r="E56" s="4">
        <f t="shared" si="20"/>
        <v>1500</v>
      </c>
      <c r="F56" s="4">
        <f>F57+F58</f>
        <v>1500</v>
      </c>
      <c r="G56" s="4">
        <f t="shared" ref="G56:P56" si="21">G57+G58</f>
        <v>0</v>
      </c>
      <c r="H56" s="4">
        <f t="shared" si="21"/>
        <v>0</v>
      </c>
      <c r="I56" s="4">
        <f t="shared" si="21"/>
        <v>0</v>
      </c>
      <c r="J56" s="4">
        <f t="shared" si="21"/>
        <v>0</v>
      </c>
      <c r="K56" s="4">
        <f t="shared" si="21"/>
        <v>0</v>
      </c>
      <c r="L56" s="4">
        <f t="shared" si="21"/>
        <v>0</v>
      </c>
      <c r="M56" s="4">
        <f t="shared" si="21"/>
        <v>0</v>
      </c>
      <c r="N56" s="4">
        <f t="shared" si="21"/>
        <v>0</v>
      </c>
      <c r="O56" s="4">
        <f t="shared" si="21"/>
        <v>0</v>
      </c>
      <c r="P56" s="4">
        <f t="shared" si="21"/>
        <v>0</v>
      </c>
    </row>
    <row r="57" spans="1:16" x14ac:dyDescent="0.25">
      <c r="A57" s="38"/>
      <c r="B57" s="39"/>
      <c r="C57" s="40"/>
      <c r="D57" s="11" t="s">
        <v>17</v>
      </c>
      <c r="E57" s="4">
        <f t="shared" si="20"/>
        <v>0</v>
      </c>
      <c r="F57" s="4">
        <v>0</v>
      </c>
      <c r="G57" s="4">
        <v>0</v>
      </c>
      <c r="H57" s="4">
        <v>0</v>
      </c>
      <c r="I57" s="4">
        <v>0</v>
      </c>
      <c r="J57" s="4">
        <v>0</v>
      </c>
      <c r="K57" s="4">
        <v>0</v>
      </c>
      <c r="L57" s="4">
        <v>0</v>
      </c>
      <c r="M57" s="4">
        <v>0</v>
      </c>
      <c r="N57" s="4">
        <v>0</v>
      </c>
      <c r="O57" s="4">
        <v>0</v>
      </c>
      <c r="P57" s="4">
        <v>0</v>
      </c>
    </row>
    <row r="58" spans="1:16" x14ac:dyDescent="0.25">
      <c r="A58" s="38"/>
      <c r="B58" s="39"/>
      <c r="C58" s="40"/>
      <c r="D58" s="11" t="s">
        <v>19</v>
      </c>
      <c r="E58" s="4">
        <f t="shared" ref="E58:E67" si="22">SUM(F58:P58)</f>
        <v>1500</v>
      </c>
      <c r="F58" s="4">
        <v>1500</v>
      </c>
      <c r="G58" s="4">
        <v>0</v>
      </c>
      <c r="H58" s="4">
        <v>0</v>
      </c>
      <c r="I58" s="4">
        <v>0</v>
      </c>
      <c r="J58" s="4">
        <v>0</v>
      </c>
      <c r="K58" s="4">
        <v>0</v>
      </c>
      <c r="L58" s="4">
        <v>0</v>
      </c>
      <c r="M58" s="4">
        <v>0</v>
      </c>
      <c r="N58" s="4">
        <v>0</v>
      </c>
      <c r="O58" s="4">
        <v>0</v>
      </c>
      <c r="P58" s="4">
        <v>0</v>
      </c>
    </row>
    <row r="59" spans="1:16" ht="15.75" customHeight="1" x14ac:dyDescent="0.25">
      <c r="A59" s="28" t="s">
        <v>44</v>
      </c>
      <c r="B59" s="31" t="s">
        <v>206</v>
      </c>
      <c r="C59" s="34" t="s">
        <v>30</v>
      </c>
      <c r="D59" s="11" t="s">
        <v>177</v>
      </c>
      <c r="E59" s="4">
        <f t="shared" si="22"/>
        <v>9608.6</v>
      </c>
      <c r="F59" s="4">
        <f>F60+F61</f>
        <v>3589</v>
      </c>
      <c r="G59" s="4">
        <f t="shared" ref="G59:P59" si="23">G60+G61</f>
        <v>3395</v>
      </c>
      <c r="H59" s="4">
        <f t="shared" si="23"/>
        <v>691.8</v>
      </c>
      <c r="I59" s="4">
        <f>I60+I61+I62</f>
        <v>1724.6</v>
      </c>
      <c r="J59" s="4">
        <f t="shared" si="23"/>
        <v>208.2</v>
      </c>
      <c r="K59" s="4">
        <f t="shared" si="23"/>
        <v>0</v>
      </c>
      <c r="L59" s="4">
        <f t="shared" si="23"/>
        <v>0</v>
      </c>
      <c r="M59" s="4">
        <f t="shared" si="23"/>
        <v>0</v>
      </c>
      <c r="N59" s="4">
        <f t="shared" si="23"/>
        <v>0</v>
      </c>
      <c r="O59" s="4">
        <f t="shared" si="23"/>
        <v>0</v>
      </c>
      <c r="P59" s="4">
        <f t="shared" si="23"/>
        <v>0</v>
      </c>
    </row>
    <row r="60" spans="1:16" x14ac:dyDescent="0.25">
      <c r="A60" s="29"/>
      <c r="B60" s="32"/>
      <c r="C60" s="35"/>
      <c r="D60" s="11" t="s">
        <v>17</v>
      </c>
      <c r="E60" s="4">
        <f t="shared" si="22"/>
        <v>928.7</v>
      </c>
      <c r="F60" s="4">
        <v>39</v>
      </c>
      <c r="G60" s="4">
        <v>34</v>
      </c>
      <c r="H60" s="4">
        <v>23.4</v>
      </c>
      <c r="I60" s="4">
        <v>624.1</v>
      </c>
      <c r="J60" s="4">
        <v>208.2</v>
      </c>
      <c r="K60" s="4">
        <v>0</v>
      </c>
      <c r="L60" s="4">
        <v>0</v>
      </c>
      <c r="M60" s="4">
        <v>0</v>
      </c>
      <c r="N60" s="4">
        <v>0</v>
      </c>
      <c r="O60" s="4">
        <v>0</v>
      </c>
      <c r="P60" s="4">
        <v>0</v>
      </c>
    </row>
    <row r="61" spans="1:16" x14ac:dyDescent="0.25">
      <c r="A61" s="29"/>
      <c r="B61" s="32"/>
      <c r="C61" s="35"/>
      <c r="D61" s="11" t="s">
        <v>19</v>
      </c>
      <c r="E61" s="4">
        <f t="shared" si="22"/>
        <v>7579.9</v>
      </c>
      <c r="F61" s="4">
        <v>3550</v>
      </c>
      <c r="G61" s="4">
        <v>3361</v>
      </c>
      <c r="H61" s="4">
        <v>668.4</v>
      </c>
      <c r="I61" s="4">
        <v>0.5</v>
      </c>
      <c r="J61" s="4">
        <v>0</v>
      </c>
      <c r="K61" s="4">
        <v>0</v>
      </c>
      <c r="L61" s="4">
        <v>0</v>
      </c>
      <c r="M61" s="4">
        <v>0</v>
      </c>
      <c r="N61" s="4">
        <v>0</v>
      </c>
      <c r="O61" s="4">
        <v>0</v>
      </c>
      <c r="P61" s="4">
        <v>0</v>
      </c>
    </row>
    <row r="62" spans="1:16" x14ac:dyDescent="0.25">
      <c r="A62" s="30"/>
      <c r="B62" s="33"/>
      <c r="C62" s="36"/>
      <c r="D62" s="11" t="s">
        <v>18</v>
      </c>
      <c r="E62" s="4">
        <f t="shared" si="22"/>
        <v>1100</v>
      </c>
      <c r="F62" s="4">
        <v>0</v>
      </c>
      <c r="G62" s="4">
        <v>0</v>
      </c>
      <c r="H62" s="4">
        <v>0</v>
      </c>
      <c r="I62" s="4">
        <v>1100</v>
      </c>
      <c r="J62" s="4">
        <v>0</v>
      </c>
      <c r="K62" s="4">
        <v>0</v>
      </c>
      <c r="L62" s="4">
        <v>0</v>
      </c>
      <c r="M62" s="4">
        <v>0</v>
      </c>
      <c r="N62" s="4">
        <v>0</v>
      </c>
      <c r="O62" s="4">
        <v>0</v>
      </c>
      <c r="P62" s="4">
        <v>0</v>
      </c>
    </row>
    <row r="63" spans="1:16" x14ac:dyDescent="0.25">
      <c r="A63" s="38" t="s">
        <v>245</v>
      </c>
      <c r="B63" s="39" t="s">
        <v>205</v>
      </c>
      <c r="C63" s="34" t="s">
        <v>207</v>
      </c>
      <c r="D63" s="11" t="s">
        <v>177</v>
      </c>
      <c r="E63" s="4">
        <f t="shared" ref="E63:E65" si="24">SUM(F63:P63)</f>
        <v>0</v>
      </c>
      <c r="F63" s="4">
        <v>0</v>
      </c>
      <c r="G63" s="4">
        <v>0</v>
      </c>
      <c r="H63" s="4">
        <v>0</v>
      </c>
      <c r="I63" s="4">
        <v>0</v>
      </c>
      <c r="J63" s="4">
        <f t="shared" ref="J63:P63" si="25">J64+J65</f>
        <v>0</v>
      </c>
      <c r="K63" s="4">
        <f t="shared" ref="K63" si="26">K64+K65</f>
        <v>0</v>
      </c>
      <c r="L63" s="4">
        <v>0</v>
      </c>
      <c r="M63" s="4">
        <f t="shared" si="25"/>
        <v>0</v>
      </c>
      <c r="N63" s="4">
        <f t="shared" si="25"/>
        <v>0</v>
      </c>
      <c r="O63" s="4">
        <f t="shared" si="25"/>
        <v>0</v>
      </c>
      <c r="P63" s="4">
        <f t="shared" si="25"/>
        <v>0</v>
      </c>
    </row>
    <row r="64" spans="1:16" x14ac:dyDescent="0.25">
      <c r="A64" s="38"/>
      <c r="B64" s="39"/>
      <c r="C64" s="35"/>
      <c r="D64" s="11" t="s">
        <v>17</v>
      </c>
      <c r="E64" s="4">
        <f t="shared" si="24"/>
        <v>0</v>
      </c>
      <c r="F64" s="4">
        <v>0</v>
      </c>
      <c r="G64" s="4">
        <v>0</v>
      </c>
      <c r="H64" s="4">
        <v>0</v>
      </c>
      <c r="I64" s="4">
        <v>0</v>
      </c>
      <c r="J64" s="4">
        <v>0</v>
      </c>
      <c r="K64" s="4">
        <v>0</v>
      </c>
      <c r="L64" s="4">
        <v>0</v>
      </c>
      <c r="M64" s="4">
        <v>0</v>
      </c>
      <c r="N64" s="4">
        <v>0</v>
      </c>
      <c r="O64" s="4">
        <v>0</v>
      </c>
      <c r="P64" s="4">
        <v>0</v>
      </c>
    </row>
    <row r="65" spans="1:22" x14ac:dyDescent="0.25">
      <c r="A65" s="38"/>
      <c r="B65" s="39"/>
      <c r="C65" s="35"/>
      <c r="D65" s="11" t="s">
        <v>19</v>
      </c>
      <c r="E65" s="4">
        <f t="shared" si="24"/>
        <v>0</v>
      </c>
      <c r="F65" s="4">
        <v>0</v>
      </c>
      <c r="G65" s="4">
        <v>0</v>
      </c>
      <c r="H65" s="4">
        <v>0</v>
      </c>
      <c r="I65" s="4">
        <v>0</v>
      </c>
      <c r="J65" s="4">
        <v>0</v>
      </c>
      <c r="K65" s="4">
        <v>0</v>
      </c>
      <c r="L65" s="4">
        <v>0</v>
      </c>
      <c r="M65" s="4">
        <v>0</v>
      </c>
      <c r="N65" s="4">
        <v>0</v>
      </c>
      <c r="O65" s="4">
        <v>0</v>
      </c>
      <c r="P65" s="4">
        <v>0</v>
      </c>
    </row>
    <row r="66" spans="1:22" x14ac:dyDescent="0.25">
      <c r="A66" s="38"/>
      <c r="B66" s="39"/>
      <c r="C66" s="36"/>
      <c r="D66" s="11" t="s">
        <v>18</v>
      </c>
      <c r="E66" s="4">
        <v>0</v>
      </c>
      <c r="F66" s="4">
        <v>0</v>
      </c>
      <c r="G66" s="4">
        <v>0</v>
      </c>
      <c r="H66" s="4">
        <v>0</v>
      </c>
      <c r="I66" s="4">
        <v>0</v>
      </c>
      <c r="J66" s="4">
        <v>0</v>
      </c>
      <c r="K66" s="4">
        <v>0</v>
      </c>
      <c r="L66" s="4">
        <v>0</v>
      </c>
      <c r="M66" s="4">
        <v>0</v>
      </c>
      <c r="N66" s="4">
        <v>0</v>
      </c>
      <c r="O66" s="4">
        <v>0</v>
      </c>
      <c r="P66" s="4">
        <v>0</v>
      </c>
    </row>
    <row r="67" spans="1:22" x14ac:dyDescent="0.25">
      <c r="A67" s="38" t="s">
        <v>46</v>
      </c>
      <c r="B67" s="39" t="s">
        <v>47</v>
      </c>
      <c r="C67" s="40" t="s">
        <v>30</v>
      </c>
      <c r="D67" s="11" t="s">
        <v>177</v>
      </c>
      <c r="E67" s="4">
        <f t="shared" si="22"/>
        <v>1539.6</v>
      </c>
      <c r="F67" s="4">
        <f>SUM(F68:F69)</f>
        <v>0</v>
      </c>
      <c r="G67" s="4">
        <f t="shared" ref="G67:P67" si="27">SUM(G68:G69)</f>
        <v>0</v>
      </c>
      <c r="H67" s="4">
        <f t="shared" si="27"/>
        <v>769.8</v>
      </c>
      <c r="I67" s="4">
        <f t="shared" si="27"/>
        <v>769.8</v>
      </c>
      <c r="J67" s="4">
        <v>0</v>
      </c>
      <c r="K67" s="4">
        <v>0</v>
      </c>
      <c r="L67" s="4">
        <v>0</v>
      </c>
      <c r="M67" s="4">
        <f t="shared" si="27"/>
        <v>0</v>
      </c>
      <c r="N67" s="4">
        <f t="shared" si="27"/>
        <v>0</v>
      </c>
      <c r="O67" s="4">
        <f t="shared" si="27"/>
        <v>0</v>
      </c>
      <c r="P67" s="4">
        <f t="shared" si="27"/>
        <v>0</v>
      </c>
    </row>
    <row r="68" spans="1:22" x14ac:dyDescent="0.25">
      <c r="A68" s="38"/>
      <c r="B68" s="39"/>
      <c r="C68" s="40"/>
      <c r="D68" s="11" t="s">
        <v>17</v>
      </c>
      <c r="E68" s="4">
        <f t="shared" ref="E68:E69" si="28">SUM(F68:P68)</f>
        <v>1539.6</v>
      </c>
      <c r="F68" s="4">
        <v>0</v>
      </c>
      <c r="G68" s="4">
        <v>0</v>
      </c>
      <c r="H68" s="4">
        <v>769.8</v>
      </c>
      <c r="I68" s="4">
        <v>769.8</v>
      </c>
      <c r="J68" s="4">
        <v>0</v>
      </c>
      <c r="K68" s="4">
        <v>0</v>
      </c>
      <c r="L68" s="4">
        <v>0</v>
      </c>
      <c r="M68" s="4">
        <v>0</v>
      </c>
      <c r="N68" s="4">
        <v>0</v>
      </c>
      <c r="O68" s="4">
        <v>0</v>
      </c>
      <c r="P68" s="4">
        <v>0</v>
      </c>
    </row>
    <row r="69" spans="1:22" x14ac:dyDescent="0.25">
      <c r="A69" s="38"/>
      <c r="B69" s="39"/>
      <c r="C69" s="40"/>
      <c r="D69" s="11" t="s">
        <v>19</v>
      </c>
      <c r="E69" s="4">
        <f t="shared" si="28"/>
        <v>0</v>
      </c>
      <c r="F69" s="4">
        <v>0</v>
      </c>
      <c r="G69" s="4">
        <v>0</v>
      </c>
      <c r="H69" s="4">
        <v>0</v>
      </c>
      <c r="I69" s="4">
        <v>0</v>
      </c>
      <c r="J69" s="4">
        <v>0</v>
      </c>
      <c r="K69" s="4">
        <v>0</v>
      </c>
      <c r="L69" s="4">
        <v>0</v>
      </c>
      <c r="M69" s="4">
        <v>0</v>
      </c>
      <c r="N69" s="4">
        <v>0</v>
      </c>
      <c r="O69" s="4">
        <v>0</v>
      </c>
      <c r="P69" s="4">
        <v>0</v>
      </c>
    </row>
    <row r="70" spans="1:22" x14ac:dyDescent="0.25">
      <c r="A70" s="38" t="s">
        <v>247</v>
      </c>
      <c r="B70" s="39" t="s">
        <v>475</v>
      </c>
      <c r="C70" s="40" t="s">
        <v>468</v>
      </c>
      <c r="D70" s="11" t="s">
        <v>177</v>
      </c>
      <c r="E70" s="4">
        <f>SUM(F70:P70)</f>
        <v>16376.7</v>
      </c>
      <c r="F70" s="4">
        <f>F71+F72</f>
        <v>0</v>
      </c>
      <c r="G70" s="4">
        <f t="shared" ref="G70:P70" si="29">G71+G72</f>
        <v>0</v>
      </c>
      <c r="H70" s="4">
        <f t="shared" si="29"/>
        <v>0</v>
      </c>
      <c r="I70" s="4">
        <f t="shared" si="29"/>
        <v>0</v>
      </c>
      <c r="J70" s="4">
        <f t="shared" si="29"/>
        <v>0</v>
      </c>
      <c r="K70" s="4">
        <f t="shared" si="29"/>
        <v>0</v>
      </c>
      <c r="L70" s="4">
        <f t="shared" si="29"/>
        <v>16376.7</v>
      </c>
      <c r="M70" s="4">
        <f t="shared" si="29"/>
        <v>0</v>
      </c>
      <c r="N70" s="4">
        <f t="shared" si="29"/>
        <v>0</v>
      </c>
      <c r="O70" s="4">
        <f t="shared" si="29"/>
        <v>0</v>
      </c>
      <c r="P70" s="4">
        <f t="shared" si="29"/>
        <v>0</v>
      </c>
    </row>
    <row r="71" spans="1:22" x14ac:dyDescent="0.25">
      <c r="A71" s="38"/>
      <c r="B71" s="39"/>
      <c r="C71" s="40"/>
      <c r="D71" s="11" t="s">
        <v>17</v>
      </c>
      <c r="E71" s="4">
        <f t="shared" ref="E71:E72" si="30">SUM(F71:P71)</f>
        <v>16376.7</v>
      </c>
      <c r="F71" s="4">
        <v>0</v>
      </c>
      <c r="G71" s="4">
        <v>0</v>
      </c>
      <c r="H71" s="4">
        <v>0</v>
      </c>
      <c r="I71" s="4">
        <v>0</v>
      </c>
      <c r="J71" s="4">
        <v>0</v>
      </c>
      <c r="K71" s="4">
        <v>0</v>
      </c>
      <c r="L71" s="4">
        <v>16376.7</v>
      </c>
      <c r="M71" s="4">
        <v>0</v>
      </c>
      <c r="N71" s="4">
        <v>0</v>
      </c>
      <c r="O71" s="4">
        <v>0</v>
      </c>
      <c r="P71" s="4">
        <v>0</v>
      </c>
      <c r="R71" s="3"/>
      <c r="S71" s="3"/>
      <c r="T71" s="3"/>
    </row>
    <row r="72" spans="1:22" ht="19.5" customHeight="1" x14ac:dyDescent="0.25">
      <c r="A72" s="38"/>
      <c r="B72" s="39"/>
      <c r="C72" s="40"/>
      <c r="D72" s="11" t="s">
        <v>19</v>
      </c>
      <c r="E72" s="4">
        <f t="shared" si="30"/>
        <v>0</v>
      </c>
      <c r="F72" s="4">
        <v>0</v>
      </c>
      <c r="G72" s="4">
        <v>0</v>
      </c>
      <c r="H72" s="4">
        <v>0</v>
      </c>
      <c r="I72" s="4">
        <v>0</v>
      </c>
      <c r="J72" s="4">
        <v>0</v>
      </c>
      <c r="K72" s="4">
        <v>0</v>
      </c>
      <c r="L72" s="4">
        <v>0</v>
      </c>
      <c r="M72" s="4">
        <v>0</v>
      </c>
      <c r="N72" s="4">
        <v>0</v>
      </c>
      <c r="O72" s="4">
        <v>0</v>
      </c>
      <c r="P72" s="4">
        <v>0</v>
      </c>
    </row>
    <row r="73" spans="1:22" x14ac:dyDescent="0.25">
      <c r="A73" s="38" t="s">
        <v>249</v>
      </c>
      <c r="B73" s="39" t="s">
        <v>489</v>
      </c>
      <c r="C73" s="40" t="s">
        <v>30</v>
      </c>
      <c r="D73" s="11" t="s">
        <v>177</v>
      </c>
      <c r="E73" s="4">
        <f>SUM(F73:P73)</f>
        <v>32256.100000000002</v>
      </c>
      <c r="F73" s="4">
        <f>F74+F75</f>
        <v>0</v>
      </c>
      <c r="G73" s="4">
        <f>G74+G75</f>
        <v>0</v>
      </c>
      <c r="H73" s="4">
        <f>H74+H75</f>
        <v>0</v>
      </c>
      <c r="I73" s="4">
        <f>I74+I75</f>
        <v>470</v>
      </c>
      <c r="J73" s="4">
        <f>J74+J75+J76</f>
        <v>21871.9</v>
      </c>
      <c r="K73" s="4">
        <f t="shared" ref="K73:P73" si="31">K74+K75+K76</f>
        <v>0</v>
      </c>
      <c r="L73" s="4">
        <f t="shared" si="31"/>
        <v>6939.9</v>
      </c>
      <c r="M73" s="4">
        <f t="shared" si="31"/>
        <v>2974.3</v>
      </c>
      <c r="N73" s="4">
        <f t="shared" si="31"/>
        <v>0</v>
      </c>
      <c r="O73" s="4">
        <f t="shared" si="31"/>
        <v>0</v>
      </c>
      <c r="P73" s="4">
        <f t="shared" si="31"/>
        <v>0</v>
      </c>
    </row>
    <row r="74" spans="1:22" x14ac:dyDescent="0.25">
      <c r="A74" s="38"/>
      <c r="B74" s="39"/>
      <c r="C74" s="40"/>
      <c r="D74" s="11" t="s">
        <v>17</v>
      </c>
      <c r="E74" s="4">
        <f t="shared" ref="E74" si="32">SUM(F74:P74)</f>
        <v>12768.2</v>
      </c>
      <c r="F74" s="4">
        <v>0</v>
      </c>
      <c r="G74" s="4">
        <v>0</v>
      </c>
      <c r="H74" s="4">
        <v>0</v>
      </c>
      <c r="I74" s="4">
        <v>470</v>
      </c>
      <c r="J74" s="4">
        <v>2384</v>
      </c>
      <c r="K74" s="4">
        <v>0</v>
      </c>
      <c r="L74" s="4">
        <v>6939.9</v>
      </c>
      <c r="M74" s="4">
        <v>2974.3</v>
      </c>
      <c r="N74" s="4">
        <v>0</v>
      </c>
      <c r="O74" s="4">
        <v>0</v>
      </c>
      <c r="P74" s="4">
        <v>0</v>
      </c>
    </row>
    <row r="75" spans="1:22" x14ac:dyDescent="0.25">
      <c r="A75" s="38"/>
      <c r="B75" s="39"/>
      <c r="C75" s="40"/>
      <c r="D75" s="11" t="s">
        <v>19</v>
      </c>
      <c r="E75" s="4">
        <f>SUM(F75:P75)</f>
        <v>0</v>
      </c>
      <c r="F75" s="4">
        <v>0</v>
      </c>
      <c r="G75" s="4">
        <v>0</v>
      </c>
      <c r="H75" s="4">
        <v>0</v>
      </c>
      <c r="I75" s="4">
        <v>0</v>
      </c>
      <c r="J75" s="4">
        <v>0</v>
      </c>
      <c r="K75" s="4">
        <v>0</v>
      </c>
      <c r="L75" s="4">
        <v>0</v>
      </c>
      <c r="M75" s="4">
        <v>0</v>
      </c>
      <c r="N75" s="4">
        <v>0</v>
      </c>
      <c r="O75" s="4">
        <v>0</v>
      </c>
      <c r="P75" s="4">
        <v>0</v>
      </c>
    </row>
    <row r="76" spans="1:22" x14ac:dyDescent="0.25">
      <c r="A76" s="38"/>
      <c r="B76" s="39"/>
      <c r="C76" s="40"/>
      <c r="D76" s="11" t="s">
        <v>18</v>
      </c>
      <c r="E76" s="4">
        <f>SUM(F76:P76)</f>
        <v>19487.900000000001</v>
      </c>
      <c r="F76" s="4">
        <v>0</v>
      </c>
      <c r="G76" s="4">
        <v>0</v>
      </c>
      <c r="H76" s="4">
        <v>0</v>
      </c>
      <c r="I76" s="4">
        <v>0</v>
      </c>
      <c r="J76" s="4">
        <v>19487.900000000001</v>
      </c>
      <c r="K76" s="4">
        <v>0</v>
      </c>
      <c r="L76" s="4">
        <v>0</v>
      </c>
      <c r="M76" s="4">
        <v>0</v>
      </c>
      <c r="N76" s="4">
        <v>0</v>
      </c>
      <c r="O76" s="4">
        <v>0</v>
      </c>
      <c r="P76" s="4">
        <v>0</v>
      </c>
    </row>
    <row r="77" spans="1:22" x14ac:dyDescent="0.25">
      <c r="A77" s="38" t="s">
        <v>251</v>
      </c>
      <c r="B77" s="39" t="s">
        <v>355</v>
      </c>
      <c r="C77" s="40" t="s">
        <v>30</v>
      </c>
      <c r="D77" s="11" t="s">
        <v>177</v>
      </c>
      <c r="E77" s="4">
        <f>SUM(F77:P77)</f>
        <v>0</v>
      </c>
      <c r="F77" s="4">
        <f>F78+F79</f>
        <v>0</v>
      </c>
      <c r="G77" s="4">
        <f t="shared" ref="G77:P77" si="33">G78+G79</f>
        <v>0</v>
      </c>
      <c r="H77" s="4">
        <f t="shared" si="33"/>
        <v>0</v>
      </c>
      <c r="I77" s="4">
        <f t="shared" si="33"/>
        <v>0</v>
      </c>
      <c r="J77" s="4">
        <f t="shared" si="33"/>
        <v>0</v>
      </c>
      <c r="K77" s="4">
        <f t="shared" si="33"/>
        <v>0</v>
      </c>
      <c r="L77" s="4">
        <f t="shared" si="33"/>
        <v>0</v>
      </c>
      <c r="M77" s="4">
        <f t="shared" si="33"/>
        <v>0</v>
      </c>
      <c r="N77" s="4">
        <f t="shared" si="33"/>
        <v>0</v>
      </c>
      <c r="O77" s="4">
        <f t="shared" si="33"/>
        <v>0</v>
      </c>
      <c r="P77" s="4">
        <f t="shared" si="33"/>
        <v>0</v>
      </c>
    </row>
    <row r="78" spans="1:22" x14ac:dyDescent="0.25">
      <c r="A78" s="38"/>
      <c r="B78" s="39"/>
      <c r="C78" s="40"/>
      <c r="D78" s="11" t="s">
        <v>17</v>
      </c>
      <c r="E78" s="4">
        <f t="shared" ref="E78:E79" si="34">SUM(F78:P78)</f>
        <v>0</v>
      </c>
      <c r="F78" s="4">
        <v>0</v>
      </c>
      <c r="G78" s="4">
        <v>0</v>
      </c>
      <c r="H78" s="4">
        <v>0</v>
      </c>
      <c r="I78" s="4">
        <v>0</v>
      </c>
      <c r="J78" s="4">
        <v>0</v>
      </c>
      <c r="K78" s="4">
        <v>0</v>
      </c>
      <c r="L78" s="4">
        <v>0</v>
      </c>
      <c r="M78" s="4">
        <v>0</v>
      </c>
      <c r="N78" s="4">
        <v>0</v>
      </c>
      <c r="O78" s="4">
        <v>0</v>
      </c>
      <c r="P78" s="4">
        <v>0</v>
      </c>
      <c r="S78" s="3"/>
      <c r="T78" s="3"/>
      <c r="U78" s="3"/>
      <c r="V78" s="3"/>
    </row>
    <row r="79" spans="1:22" ht="24.75" customHeight="1" x14ac:dyDescent="0.25">
      <c r="A79" s="38"/>
      <c r="B79" s="39"/>
      <c r="C79" s="40"/>
      <c r="D79" s="11" t="s">
        <v>19</v>
      </c>
      <c r="E79" s="4">
        <f t="shared" si="34"/>
        <v>0</v>
      </c>
      <c r="F79" s="4">
        <v>0</v>
      </c>
      <c r="G79" s="4">
        <v>0</v>
      </c>
      <c r="H79" s="4">
        <v>0</v>
      </c>
      <c r="I79" s="4">
        <v>0</v>
      </c>
      <c r="J79" s="4">
        <v>0</v>
      </c>
      <c r="K79" s="4">
        <v>0</v>
      </c>
      <c r="L79" s="4">
        <v>0</v>
      </c>
      <c r="M79" s="4">
        <v>0</v>
      </c>
      <c r="N79" s="4">
        <v>0</v>
      </c>
      <c r="O79" s="4">
        <v>0</v>
      </c>
      <c r="P79" s="4">
        <v>0</v>
      </c>
    </row>
    <row r="80" spans="1:22" x14ac:dyDescent="0.25">
      <c r="A80" s="38" t="s">
        <v>49</v>
      </c>
      <c r="B80" s="39" t="s">
        <v>51</v>
      </c>
      <c r="C80" s="40" t="s">
        <v>207</v>
      </c>
      <c r="D80" s="11" t="s">
        <v>177</v>
      </c>
      <c r="E80" s="4">
        <f>SUM(F80:P80)</f>
        <v>2390</v>
      </c>
      <c r="F80" s="4">
        <f>F81+F82</f>
        <v>0</v>
      </c>
      <c r="G80" s="4">
        <f t="shared" ref="G80:P80" si="35">G81+G82</f>
        <v>0</v>
      </c>
      <c r="H80" s="4">
        <f t="shared" si="35"/>
        <v>0</v>
      </c>
      <c r="I80" s="4">
        <f t="shared" si="35"/>
        <v>2390</v>
      </c>
      <c r="J80" s="4">
        <f t="shared" si="35"/>
        <v>0</v>
      </c>
      <c r="K80" s="4">
        <f t="shared" si="35"/>
        <v>0</v>
      </c>
      <c r="L80" s="4">
        <f t="shared" si="35"/>
        <v>0</v>
      </c>
      <c r="M80" s="4">
        <f t="shared" si="35"/>
        <v>0</v>
      </c>
      <c r="N80" s="4">
        <f t="shared" si="35"/>
        <v>0</v>
      </c>
      <c r="O80" s="4">
        <f t="shared" si="35"/>
        <v>0</v>
      </c>
      <c r="P80" s="4">
        <f t="shared" si="35"/>
        <v>0</v>
      </c>
    </row>
    <row r="81" spans="1:19" x14ac:dyDescent="0.25">
      <c r="A81" s="38"/>
      <c r="B81" s="39"/>
      <c r="C81" s="40"/>
      <c r="D81" s="11" t="s">
        <v>17</v>
      </c>
      <c r="E81" s="4">
        <f t="shared" ref="E81:E82" si="36">SUM(F81:P81)</f>
        <v>2390</v>
      </c>
      <c r="F81" s="4">
        <v>0</v>
      </c>
      <c r="G81" s="4">
        <v>0</v>
      </c>
      <c r="H81" s="4">
        <v>0</v>
      </c>
      <c r="I81" s="4">
        <v>2390</v>
      </c>
      <c r="J81" s="4">
        <v>0</v>
      </c>
      <c r="K81" s="4">
        <v>0</v>
      </c>
      <c r="L81" s="4">
        <v>0</v>
      </c>
      <c r="M81" s="4">
        <v>0</v>
      </c>
      <c r="N81" s="4">
        <v>0</v>
      </c>
      <c r="O81" s="4">
        <v>0</v>
      </c>
      <c r="P81" s="4">
        <v>0</v>
      </c>
    </row>
    <row r="82" spans="1:19" x14ac:dyDescent="0.25">
      <c r="A82" s="38"/>
      <c r="B82" s="39"/>
      <c r="C82" s="40"/>
      <c r="D82" s="11" t="s">
        <v>19</v>
      </c>
      <c r="E82" s="4">
        <f t="shared" si="36"/>
        <v>0</v>
      </c>
      <c r="F82" s="4">
        <v>0</v>
      </c>
      <c r="G82" s="4">
        <v>0</v>
      </c>
      <c r="H82" s="4">
        <v>0</v>
      </c>
      <c r="I82" s="4">
        <v>0</v>
      </c>
      <c r="J82" s="4">
        <v>0</v>
      </c>
      <c r="K82" s="4">
        <v>0</v>
      </c>
      <c r="L82" s="4">
        <v>0</v>
      </c>
      <c r="M82" s="4">
        <v>0</v>
      </c>
      <c r="N82" s="4">
        <v>0</v>
      </c>
      <c r="O82" s="4">
        <v>0</v>
      </c>
      <c r="P82" s="4">
        <v>0</v>
      </c>
    </row>
    <row r="83" spans="1:19" x14ac:dyDescent="0.25">
      <c r="A83" s="38" t="s">
        <v>212</v>
      </c>
      <c r="B83" s="39" t="s">
        <v>213</v>
      </c>
      <c r="C83" s="40" t="s">
        <v>469</v>
      </c>
      <c r="D83" s="11" t="s">
        <v>177</v>
      </c>
      <c r="E83" s="4">
        <f>SUM(F83:P83)</f>
        <v>2707.5</v>
      </c>
      <c r="F83" s="4">
        <f>F84+F85</f>
        <v>0</v>
      </c>
      <c r="G83" s="4">
        <f t="shared" ref="G83:P83" si="37">G84+G85</f>
        <v>0</v>
      </c>
      <c r="H83" s="4">
        <f t="shared" si="37"/>
        <v>0</v>
      </c>
      <c r="I83" s="4">
        <f t="shared" si="37"/>
        <v>0</v>
      </c>
      <c r="J83" s="4">
        <f t="shared" si="37"/>
        <v>0</v>
      </c>
      <c r="K83" s="4">
        <f t="shared" si="37"/>
        <v>907.5</v>
      </c>
      <c r="L83" s="4">
        <f t="shared" si="37"/>
        <v>1800</v>
      </c>
      <c r="M83" s="4">
        <f t="shared" si="37"/>
        <v>0</v>
      </c>
      <c r="N83" s="4">
        <f t="shared" si="37"/>
        <v>0</v>
      </c>
      <c r="O83" s="4">
        <f t="shared" si="37"/>
        <v>0</v>
      </c>
      <c r="P83" s="4">
        <f t="shared" si="37"/>
        <v>0</v>
      </c>
    </row>
    <row r="84" spans="1:19" x14ac:dyDescent="0.25">
      <c r="A84" s="38"/>
      <c r="B84" s="39"/>
      <c r="C84" s="40"/>
      <c r="D84" s="11" t="s">
        <v>17</v>
      </c>
      <c r="E84" s="4">
        <f t="shared" ref="E84:E85" si="38">SUM(F84:P84)</f>
        <v>2707.5</v>
      </c>
      <c r="F84" s="4">
        <v>0</v>
      </c>
      <c r="G84" s="4">
        <v>0</v>
      </c>
      <c r="H84" s="4">
        <v>0</v>
      </c>
      <c r="I84" s="4">
        <v>0</v>
      </c>
      <c r="J84" s="4">
        <v>0</v>
      </c>
      <c r="K84" s="4">
        <v>907.5</v>
      </c>
      <c r="L84" s="4">
        <v>1800</v>
      </c>
      <c r="M84" s="4">
        <v>0</v>
      </c>
      <c r="N84" s="4">
        <v>0</v>
      </c>
      <c r="O84" s="4">
        <v>0</v>
      </c>
      <c r="P84" s="4">
        <v>0</v>
      </c>
    </row>
    <row r="85" spans="1:19" x14ac:dyDescent="0.25">
      <c r="A85" s="38"/>
      <c r="B85" s="39"/>
      <c r="C85" s="40"/>
      <c r="D85" s="11" t="s">
        <v>19</v>
      </c>
      <c r="E85" s="4">
        <f t="shared" si="38"/>
        <v>0</v>
      </c>
      <c r="F85" s="4">
        <v>0</v>
      </c>
      <c r="G85" s="4">
        <v>0</v>
      </c>
      <c r="H85" s="4">
        <v>0</v>
      </c>
      <c r="I85" s="4">
        <v>0</v>
      </c>
      <c r="J85" s="4">
        <v>0</v>
      </c>
      <c r="K85" s="4">
        <v>0</v>
      </c>
      <c r="L85" s="4">
        <v>0</v>
      </c>
      <c r="M85" s="4">
        <v>0</v>
      </c>
      <c r="N85" s="4">
        <v>0</v>
      </c>
      <c r="O85" s="4">
        <v>0</v>
      </c>
      <c r="P85" s="4">
        <v>0</v>
      </c>
    </row>
    <row r="86" spans="1:19" x14ac:dyDescent="0.25">
      <c r="A86" s="38" t="s">
        <v>441</v>
      </c>
      <c r="B86" s="39" t="s">
        <v>442</v>
      </c>
      <c r="C86" s="40" t="s">
        <v>52</v>
      </c>
      <c r="D86" s="11" t="s">
        <v>177</v>
      </c>
      <c r="E86" s="4">
        <f>SUM(F86:P86)</f>
        <v>2198.8000000000002</v>
      </c>
      <c r="F86" s="4">
        <f>F87+F88</f>
        <v>0</v>
      </c>
      <c r="G86" s="4">
        <f t="shared" ref="G86:P86" si="39">G87+G88</f>
        <v>0</v>
      </c>
      <c r="H86" s="4">
        <f t="shared" si="39"/>
        <v>0</v>
      </c>
      <c r="I86" s="4">
        <f t="shared" si="39"/>
        <v>0</v>
      </c>
      <c r="J86" s="4">
        <f t="shared" si="39"/>
        <v>0</v>
      </c>
      <c r="K86" s="4">
        <f t="shared" si="39"/>
        <v>0</v>
      </c>
      <c r="L86" s="4">
        <f t="shared" si="39"/>
        <v>2198.8000000000002</v>
      </c>
      <c r="M86" s="4">
        <f t="shared" si="39"/>
        <v>0</v>
      </c>
      <c r="N86" s="4">
        <f t="shared" si="39"/>
        <v>0</v>
      </c>
      <c r="O86" s="4">
        <f t="shared" si="39"/>
        <v>0</v>
      </c>
      <c r="P86" s="4">
        <f t="shared" si="39"/>
        <v>0</v>
      </c>
      <c r="R86" s="3"/>
    </row>
    <row r="87" spans="1:19" x14ac:dyDescent="0.25">
      <c r="A87" s="38"/>
      <c r="B87" s="39"/>
      <c r="C87" s="40"/>
      <c r="D87" s="11" t="s">
        <v>17</v>
      </c>
      <c r="E87" s="4">
        <f t="shared" ref="E87:E88" si="40">SUM(F87:P87)</f>
        <v>2198.8000000000002</v>
      </c>
      <c r="F87" s="4">
        <v>0</v>
      </c>
      <c r="G87" s="4">
        <v>0</v>
      </c>
      <c r="H87" s="4">
        <v>0</v>
      </c>
      <c r="I87" s="4">
        <v>0</v>
      </c>
      <c r="J87" s="4">
        <v>0</v>
      </c>
      <c r="K87" s="4">
        <v>0</v>
      </c>
      <c r="L87" s="4">
        <v>2198.8000000000002</v>
      </c>
      <c r="M87" s="4">
        <v>0</v>
      </c>
      <c r="N87" s="4">
        <v>0</v>
      </c>
      <c r="O87" s="4">
        <v>0</v>
      </c>
      <c r="P87" s="4">
        <v>0</v>
      </c>
    </row>
    <row r="88" spans="1:19" x14ac:dyDescent="0.25">
      <c r="A88" s="38"/>
      <c r="B88" s="39"/>
      <c r="C88" s="40"/>
      <c r="D88" s="11" t="s">
        <v>19</v>
      </c>
      <c r="E88" s="4">
        <f t="shared" si="40"/>
        <v>0</v>
      </c>
      <c r="F88" s="4">
        <v>0</v>
      </c>
      <c r="G88" s="4">
        <v>0</v>
      </c>
      <c r="H88" s="4">
        <v>0</v>
      </c>
      <c r="I88" s="4">
        <v>0</v>
      </c>
      <c r="J88" s="4">
        <v>0</v>
      </c>
      <c r="K88" s="4">
        <v>0</v>
      </c>
      <c r="L88" s="4">
        <v>0</v>
      </c>
      <c r="M88" s="4">
        <v>0</v>
      </c>
      <c r="N88" s="4">
        <v>0</v>
      </c>
      <c r="O88" s="4">
        <v>0</v>
      </c>
      <c r="P88" s="4">
        <v>0</v>
      </c>
      <c r="R88" s="3"/>
    </row>
    <row r="89" spans="1:19" x14ac:dyDescent="0.25">
      <c r="A89" s="38" t="s">
        <v>443</v>
      </c>
      <c r="B89" s="39" t="s">
        <v>444</v>
      </c>
      <c r="C89" s="40" t="s">
        <v>52</v>
      </c>
      <c r="D89" s="11" t="s">
        <v>177</v>
      </c>
      <c r="E89" s="4">
        <f>SUM(F89:P89)</f>
        <v>44212.5</v>
      </c>
      <c r="F89" s="4">
        <f>F90+F91</f>
        <v>0</v>
      </c>
      <c r="G89" s="4">
        <f t="shared" ref="G89:P89" si="41">G90+G91</f>
        <v>0</v>
      </c>
      <c r="H89" s="4">
        <f t="shared" si="41"/>
        <v>0</v>
      </c>
      <c r="I89" s="4">
        <f t="shared" si="41"/>
        <v>0</v>
      </c>
      <c r="J89" s="4">
        <f t="shared" si="41"/>
        <v>0</v>
      </c>
      <c r="K89" s="4">
        <f t="shared" si="41"/>
        <v>0</v>
      </c>
      <c r="L89" s="4">
        <f t="shared" si="41"/>
        <v>20532.3</v>
      </c>
      <c r="M89" s="4">
        <f t="shared" si="41"/>
        <v>23680.2</v>
      </c>
      <c r="N89" s="4">
        <f t="shared" si="41"/>
        <v>0</v>
      </c>
      <c r="O89" s="4">
        <f t="shared" si="41"/>
        <v>0</v>
      </c>
      <c r="P89" s="4">
        <f t="shared" si="41"/>
        <v>0</v>
      </c>
      <c r="R89" s="3"/>
    </row>
    <row r="90" spans="1:19" x14ac:dyDescent="0.25">
      <c r="A90" s="38"/>
      <c r="B90" s="39"/>
      <c r="C90" s="40"/>
      <c r="D90" s="11" t="s">
        <v>17</v>
      </c>
      <c r="E90" s="4">
        <f t="shared" ref="E90:E91" si="42">SUM(F90:P90)</f>
        <v>44212.5</v>
      </c>
      <c r="F90" s="4">
        <v>0</v>
      </c>
      <c r="G90" s="4">
        <v>0</v>
      </c>
      <c r="H90" s="4">
        <v>0</v>
      </c>
      <c r="I90" s="4">
        <v>0</v>
      </c>
      <c r="J90" s="4">
        <v>0</v>
      </c>
      <c r="K90" s="4">
        <v>0</v>
      </c>
      <c r="L90" s="4">
        <f>20348.5+183.8</f>
        <v>20532.3</v>
      </c>
      <c r="M90" s="4">
        <v>23680.2</v>
      </c>
      <c r="N90" s="4">
        <v>0</v>
      </c>
      <c r="O90" s="4">
        <v>0</v>
      </c>
      <c r="P90" s="4">
        <v>0</v>
      </c>
    </row>
    <row r="91" spans="1:19" x14ac:dyDescent="0.25">
      <c r="A91" s="38"/>
      <c r="B91" s="39"/>
      <c r="C91" s="40"/>
      <c r="D91" s="11" t="s">
        <v>19</v>
      </c>
      <c r="E91" s="4">
        <f t="shared" si="42"/>
        <v>0</v>
      </c>
      <c r="F91" s="4">
        <v>0</v>
      </c>
      <c r="G91" s="4">
        <v>0</v>
      </c>
      <c r="H91" s="4">
        <v>0</v>
      </c>
      <c r="I91" s="4">
        <v>0</v>
      </c>
      <c r="J91" s="4">
        <v>0</v>
      </c>
      <c r="K91" s="4">
        <v>0</v>
      </c>
      <c r="L91" s="4">
        <v>0</v>
      </c>
      <c r="M91" s="4">
        <v>0</v>
      </c>
      <c r="N91" s="4">
        <v>0</v>
      </c>
      <c r="O91" s="4">
        <v>0</v>
      </c>
      <c r="P91" s="4">
        <v>0</v>
      </c>
    </row>
    <row r="92" spans="1:19" x14ac:dyDescent="0.25">
      <c r="A92" s="38" t="s">
        <v>445</v>
      </c>
      <c r="B92" s="39" t="s">
        <v>447</v>
      </c>
      <c r="C92" s="40" t="s">
        <v>327</v>
      </c>
      <c r="D92" s="11" t="s">
        <v>177</v>
      </c>
      <c r="E92" s="4">
        <f>SUM(F92:P92)</f>
        <v>0</v>
      </c>
      <c r="F92" s="4">
        <f>F93+F94</f>
        <v>0</v>
      </c>
      <c r="G92" s="4">
        <f t="shared" ref="G92:P92" si="43">G93+G94</f>
        <v>0</v>
      </c>
      <c r="H92" s="4">
        <f t="shared" si="43"/>
        <v>0</v>
      </c>
      <c r="I92" s="4">
        <f t="shared" si="43"/>
        <v>0</v>
      </c>
      <c r="J92" s="4">
        <f t="shared" si="43"/>
        <v>0</v>
      </c>
      <c r="K92" s="4">
        <f t="shared" si="43"/>
        <v>0</v>
      </c>
      <c r="L92" s="4">
        <f t="shared" si="43"/>
        <v>0</v>
      </c>
      <c r="M92" s="4">
        <f t="shared" si="43"/>
        <v>0</v>
      </c>
      <c r="N92" s="4">
        <f t="shared" si="43"/>
        <v>0</v>
      </c>
      <c r="O92" s="4">
        <f t="shared" si="43"/>
        <v>0</v>
      </c>
      <c r="P92" s="4">
        <f t="shared" si="43"/>
        <v>0</v>
      </c>
    </row>
    <row r="93" spans="1:19" x14ac:dyDescent="0.25">
      <c r="A93" s="38"/>
      <c r="B93" s="39"/>
      <c r="C93" s="40"/>
      <c r="D93" s="11" t="s">
        <v>17</v>
      </c>
      <c r="E93" s="4">
        <f t="shared" ref="E93:E94" si="44">SUM(F93:P93)</f>
        <v>0</v>
      </c>
      <c r="F93" s="4">
        <v>0</v>
      </c>
      <c r="G93" s="4">
        <v>0</v>
      </c>
      <c r="H93" s="4">
        <v>0</v>
      </c>
      <c r="I93" s="4">
        <v>0</v>
      </c>
      <c r="J93" s="4">
        <v>0</v>
      </c>
      <c r="K93" s="4">
        <v>0</v>
      </c>
      <c r="L93" s="4">
        <f>1316.4+847.2-2163.6</f>
        <v>0</v>
      </c>
      <c r="M93" s="4">
        <v>0</v>
      </c>
      <c r="N93" s="4">
        <v>0</v>
      </c>
      <c r="O93" s="4">
        <v>0</v>
      </c>
      <c r="P93" s="4">
        <v>0</v>
      </c>
    </row>
    <row r="94" spans="1:19" x14ac:dyDescent="0.25">
      <c r="A94" s="38"/>
      <c r="B94" s="39"/>
      <c r="C94" s="40"/>
      <c r="D94" s="11" t="s">
        <v>19</v>
      </c>
      <c r="E94" s="4">
        <f t="shared" si="44"/>
        <v>0</v>
      </c>
      <c r="F94" s="4">
        <v>0</v>
      </c>
      <c r="G94" s="4">
        <v>0</v>
      </c>
      <c r="H94" s="4">
        <v>0</v>
      </c>
      <c r="I94" s="4">
        <v>0</v>
      </c>
      <c r="J94" s="4">
        <v>0</v>
      </c>
      <c r="K94" s="4">
        <v>0</v>
      </c>
      <c r="L94" s="4">
        <v>0</v>
      </c>
      <c r="M94" s="4">
        <v>0</v>
      </c>
      <c r="N94" s="4">
        <v>0</v>
      </c>
      <c r="O94" s="4">
        <v>0</v>
      </c>
      <c r="P94" s="4">
        <v>0</v>
      </c>
    </row>
    <row r="95" spans="1:19" x14ac:dyDescent="0.25">
      <c r="A95" s="38" t="s">
        <v>446</v>
      </c>
      <c r="B95" s="39" t="s">
        <v>448</v>
      </c>
      <c r="C95" s="40" t="s">
        <v>327</v>
      </c>
      <c r="D95" s="11" t="s">
        <v>177</v>
      </c>
      <c r="E95" s="4">
        <f>SUM(F95:P95)</f>
        <v>0</v>
      </c>
      <c r="F95" s="4">
        <f>F96+F97</f>
        <v>0</v>
      </c>
      <c r="G95" s="4">
        <f t="shared" ref="G95:P95" si="45">G96+G97</f>
        <v>0</v>
      </c>
      <c r="H95" s="4">
        <f t="shared" si="45"/>
        <v>0</v>
      </c>
      <c r="I95" s="4">
        <f t="shared" si="45"/>
        <v>0</v>
      </c>
      <c r="J95" s="4">
        <f t="shared" si="45"/>
        <v>0</v>
      </c>
      <c r="K95" s="4">
        <f t="shared" si="45"/>
        <v>0</v>
      </c>
      <c r="L95" s="4">
        <f t="shared" si="45"/>
        <v>0</v>
      </c>
      <c r="M95" s="4">
        <f t="shared" si="45"/>
        <v>0</v>
      </c>
      <c r="N95" s="4">
        <f t="shared" si="45"/>
        <v>0</v>
      </c>
      <c r="O95" s="4">
        <f t="shared" si="45"/>
        <v>0</v>
      </c>
      <c r="P95" s="4">
        <f t="shared" si="45"/>
        <v>0</v>
      </c>
      <c r="S95" s="3"/>
    </row>
    <row r="96" spans="1:19" x14ac:dyDescent="0.25">
      <c r="A96" s="38"/>
      <c r="B96" s="39"/>
      <c r="C96" s="40"/>
      <c r="D96" s="11" t="s">
        <v>17</v>
      </c>
      <c r="E96" s="4">
        <f t="shared" ref="E96:E97" si="46">SUM(F96:P96)</f>
        <v>0</v>
      </c>
      <c r="F96" s="4">
        <v>0</v>
      </c>
      <c r="G96" s="4">
        <v>0</v>
      </c>
      <c r="H96" s="4">
        <v>0</v>
      </c>
      <c r="I96" s="4">
        <v>0</v>
      </c>
      <c r="J96" s="4">
        <v>0</v>
      </c>
      <c r="K96" s="4">
        <v>0</v>
      </c>
      <c r="L96" s="4">
        <f>858.9-858.9</f>
        <v>0</v>
      </c>
      <c r="M96" s="4">
        <v>0</v>
      </c>
      <c r="N96" s="4">
        <v>0</v>
      </c>
      <c r="O96" s="4">
        <v>0</v>
      </c>
      <c r="P96" s="4">
        <v>0</v>
      </c>
    </row>
    <row r="97" spans="1:20" x14ac:dyDescent="0.25">
      <c r="A97" s="38"/>
      <c r="B97" s="39"/>
      <c r="C97" s="40"/>
      <c r="D97" s="11" t="s">
        <v>19</v>
      </c>
      <c r="E97" s="4">
        <f t="shared" si="46"/>
        <v>0</v>
      </c>
      <c r="F97" s="4">
        <v>0</v>
      </c>
      <c r="G97" s="4">
        <v>0</v>
      </c>
      <c r="H97" s="4">
        <v>0</v>
      </c>
      <c r="I97" s="4">
        <v>0</v>
      </c>
      <c r="J97" s="4">
        <v>0</v>
      </c>
      <c r="K97" s="4">
        <v>0</v>
      </c>
      <c r="L97" s="4">
        <v>0</v>
      </c>
      <c r="M97" s="4">
        <v>0</v>
      </c>
      <c r="N97" s="4">
        <v>0</v>
      </c>
      <c r="O97" s="4">
        <v>0</v>
      </c>
      <c r="P97" s="4">
        <v>0</v>
      </c>
    </row>
    <row r="98" spans="1:20" x14ac:dyDescent="0.25">
      <c r="A98" s="38" t="s">
        <v>470</v>
      </c>
      <c r="B98" s="58" t="s">
        <v>466</v>
      </c>
      <c r="C98" s="34" t="s">
        <v>52</v>
      </c>
      <c r="D98" s="11" t="s">
        <v>177</v>
      </c>
      <c r="E98" s="4">
        <f>SUM(F98:P98)</f>
        <v>307.8</v>
      </c>
      <c r="F98" s="4">
        <v>0</v>
      </c>
      <c r="G98" s="4">
        <v>0</v>
      </c>
      <c r="H98" s="4">
        <v>0</v>
      </c>
      <c r="I98" s="4">
        <v>0</v>
      </c>
      <c r="J98" s="4">
        <v>0</v>
      </c>
      <c r="K98" s="4">
        <v>0</v>
      </c>
      <c r="L98" s="4">
        <f>L99+L100</f>
        <v>307.8</v>
      </c>
      <c r="M98" s="4">
        <v>0</v>
      </c>
      <c r="N98" s="4">
        <v>0</v>
      </c>
      <c r="O98" s="4">
        <v>0</v>
      </c>
      <c r="P98" s="4">
        <v>0</v>
      </c>
    </row>
    <row r="99" spans="1:20" x14ac:dyDescent="0.25">
      <c r="A99" s="38"/>
      <c r="B99" s="60"/>
      <c r="C99" s="35"/>
      <c r="D99" s="11" t="s">
        <v>17</v>
      </c>
      <c r="E99" s="4">
        <f>SUM(F99:P99)</f>
        <v>307.8</v>
      </c>
      <c r="F99" s="4">
        <v>0</v>
      </c>
      <c r="G99" s="4">
        <v>0</v>
      </c>
      <c r="H99" s="4">
        <v>0</v>
      </c>
      <c r="I99" s="4">
        <v>0</v>
      </c>
      <c r="J99" s="4">
        <v>0</v>
      </c>
      <c r="K99" s="4">
        <v>0</v>
      </c>
      <c r="L99" s="4">
        <v>307.8</v>
      </c>
      <c r="M99" s="4">
        <v>0</v>
      </c>
      <c r="N99" s="4">
        <v>0</v>
      </c>
      <c r="O99" s="4">
        <v>0</v>
      </c>
      <c r="P99" s="4">
        <v>0</v>
      </c>
    </row>
    <row r="100" spans="1:20" x14ac:dyDescent="0.25">
      <c r="A100" s="38"/>
      <c r="B100" s="60"/>
      <c r="C100" s="35"/>
      <c r="D100" s="11" t="s">
        <v>19</v>
      </c>
      <c r="E100" s="4">
        <f>SUM(F100:P100)</f>
        <v>0</v>
      </c>
      <c r="F100" s="4">
        <v>0</v>
      </c>
      <c r="G100" s="4">
        <v>0</v>
      </c>
      <c r="H100" s="4">
        <v>0</v>
      </c>
      <c r="I100" s="4">
        <v>0</v>
      </c>
      <c r="J100" s="4">
        <v>0</v>
      </c>
      <c r="K100" s="4">
        <v>0</v>
      </c>
      <c r="L100" s="4">
        <v>0</v>
      </c>
      <c r="M100" s="4">
        <v>0</v>
      </c>
      <c r="N100" s="4">
        <v>0</v>
      </c>
      <c r="O100" s="4">
        <v>0</v>
      </c>
      <c r="P100" s="4">
        <v>0</v>
      </c>
    </row>
    <row r="101" spans="1:20" ht="15" customHeight="1" x14ac:dyDescent="0.25">
      <c r="A101" s="43" t="s">
        <v>365</v>
      </c>
      <c r="B101" s="44"/>
      <c r="C101" s="34"/>
      <c r="D101" s="11" t="s">
        <v>177</v>
      </c>
      <c r="E101" s="4">
        <f>SUM(F101:P101)</f>
        <v>715484.3</v>
      </c>
      <c r="F101" s="4">
        <f>F102+F103</f>
        <v>32777.5</v>
      </c>
      <c r="G101" s="4">
        <f t="shared" ref="G101:H101" si="47">G102+G103</f>
        <v>69404.400000000009</v>
      </c>
      <c r="H101" s="4">
        <f t="shared" si="47"/>
        <v>11293</v>
      </c>
      <c r="I101" s="4">
        <f>I102+I103+I104</f>
        <v>17425.699999999997</v>
      </c>
      <c r="J101" s="4">
        <f>J102+J103+J104</f>
        <v>26643</v>
      </c>
      <c r="K101" s="4">
        <f>K102+K103+K104</f>
        <v>144700.5</v>
      </c>
      <c r="L101" s="4">
        <f t="shared" ref="L101:P101" si="48">L102+L103+L104</f>
        <v>152982.9</v>
      </c>
      <c r="M101" s="4">
        <f t="shared" si="48"/>
        <v>260257.30000000002</v>
      </c>
      <c r="N101" s="4">
        <f t="shared" si="48"/>
        <v>0</v>
      </c>
      <c r="O101" s="4">
        <f t="shared" si="48"/>
        <v>0</v>
      </c>
      <c r="P101" s="4">
        <f t="shared" si="48"/>
        <v>0</v>
      </c>
      <c r="R101" s="3"/>
      <c r="S101" s="3"/>
      <c r="T101" s="3"/>
    </row>
    <row r="102" spans="1:20" ht="15" customHeight="1" x14ac:dyDescent="0.25">
      <c r="A102" s="45"/>
      <c r="B102" s="46"/>
      <c r="C102" s="35"/>
      <c r="D102" s="11" t="s">
        <v>17</v>
      </c>
      <c r="E102" s="4">
        <f>SUM(F102:P102)</f>
        <v>129521</v>
      </c>
      <c r="F102" s="4">
        <f t="shared" ref="F102:K102" si="49">F84+F78+F74+F71+F68+F60+F57+F54+F51+F48+F45+F38+F35+F32+F29+F26+F23+F20+F17+F14+F11+F41+F81</f>
        <v>3964.2</v>
      </c>
      <c r="G102" s="4">
        <f t="shared" si="49"/>
        <v>3681.8</v>
      </c>
      <c r="H102" s="4">
        <f t="shared" si="49"/>
        <v>10624.6</v>
      </c>
      <c r="I102" s="4">
        <f t="shared" si="49"/>
        <v>16325.199999999999</v>
      </c>
      <c r="J102" s="4">
        <f t="shared" si="49"/>
        <v>7155.1</v>
      </c>
      <c r="K102" s="4">
        <f t="shared" si="49"/>
        <v>5796.6</v>
      </c>
      <c r="L102" s="4">
        <f>L84+L78+L74+L71+L68+L60+L57+L54+L51+L48+L45+L38+L35+L32+L29+L26+L23+L20+L17+L14+L11+L41+L81+L87+L90+L93+L96+L98</f>
        <v>52982.899999999994</v>
      </c>
      <c r="M102" s="4">
        <f>M84+M78+M74+M71+M90+M60+M57+M54+M51+M48+M45+M38+M35+M32+M29+M26+M23+M20+M17+M14+M11+M41+M81</f>
        <v>28990.6</v>
      </c>
      <c r="N102" s="4">
        <f>N84+N78+N74+N71+N68+N60+N57+N54+N51+N48+N45+N38+N35+N32+N29+N26+N23+N20+N17+N14+N11+N41+N81</f>
        <v>0</v>
      </c>
      <c r="O102" s="4">
        <f>O84+O78+O74+O71+O68+O60+O57+O54+O51+O48+O45+O38+O35+O32+O29+O26+O23+O20+O17+O14+O11+O41+O81</f>
        <v>0</v>
      </c>
      <c r="P102" s="4">
        <f>P84+P78+P74+P71+P68+P60+P57+P54+P51+P48+P45+P38+P35+P32+P29+P26+P23+P20+P17+P14+P11+P41+P81</f>
        <v>0</v>
      </c>
    </row>
    <row r="103" spans="1:20" ht="15" customHeight="1" x14ac:dyDescent="0.25">
      <c r="A103" s="45"/>
      <c r="B103" s="46"/>
      <c r="C103" s="35"/>
      <c r="D103" s="11" t="s">
        <v>19</v>
      </c>
      <c r="E103" s="4">
        <f>E85+E79+E75+E72+E69+E61+E58+E55+E52+E49+E46+E42+E39+E36+E33+E30+E27+E24+E21+E18+E15+E12+E65</f>
        <v>565375.4</v>
      </c>
      <c r="F103" s="4">
        <f t="shared" ref="F103:K103" si="50">F85+F79+F75+F72+F69+F61+F58+F55+F52+F49+F46+F42+F39+F36+F33+F30+F27+F24+F21+F18+F15+F12+F65+F82</f>
        <v>28813.3</v>
      </c>
      <c r="G103" s="4">
        <f t="shared" si="50"/>
        <v>65722.600000000006</v>
      </c>
      <c r="H103" s="4">
        <f t="shared" si="50"/>
        <v>668.4</v>
      </c>
      <c r="I103" s="4">
        <f t="shared" si="50"/>
        <v>0.5</v>
      </c>
      <c r="J103" s="4">
        <f t="shared" si="50"/>
        <v>0</v>
      </c>
      <c r="K103" s="4">
        <f t="shared" si="50"/>
        <v>138903.9</v>
      </c>
      <c r="L103" s="4">
        <f>L85+L79+L75+L72+L69+L61+L58+L55+L52+L49+L46+L42+L39+L36+L33+L30+L27+L24+L21+L18+L15+L12+L65+L82+L88+L91+L94+L97</f>
        <v>100000</v>
      </c>
      <c r="M103" s="4">
        <f>M85+M79+M75+M72+M69+M61+M58+M55+M52+M49+M46+M42+M39+M36+M33+M30+M27+M24+M21+M18+M15+M12+M65+M82+M88+M91+M94+M97</f>
        <v>231266.7</v>
      </c>
      <c r="N103" s="4">
        <f>N85+N79+N75+N72+N69+N61+N58+N55+N52+N49+N46+N42+N39+N36+N33+N30+N27+N24+N21+N18+N15+N12+N65+N82</f>
        <v>0</v>
      </c>
      <c r="O103" s="4">
        <f>O85+O79+O75+O72+O69+O61+O58+O55+O52+O49+O46+O42+O39+O36+O33+O30+O27+O24+O21+O18+O15+O12+O65+O82</f>
        <v>0</v>
      </c>
      <c r="P103" s="4">
        <f>P85+P79+P75+P72+P69+P61+P58+P55+P52+P49+P46+P42+P39+P36+P33+P30+P27+P24+P21+P18+P15+P12+P65+P82</f>
        <v>0</v>
      </c>
    </row>
    <row r="104" spans="1:20" ht="15" customHeight="1" x14ac:dyDescent="0.25">
      <c r="A104" s="47"/>
      <c r="B104" s="48"/>
      <c r="C104" s="36"/>
      <c r="D104" s="11" t="s">
        <v>18</v>
      </c>
      <c r="E104" s="4">
        <f t="shared" ref="E104" si="51">SUM(F104:P104)</f>
        <v>20587.900000000001</v>
      </c>
      <c r="F104" s="4">
        <v>0</v>
      </c>
      <c r="G104" s="4">
        <v>0</v>
      </c>
      <c r="H104" s="4">
        <v>0</v>
      </c>
      <c r="I104" s="4">
        <f t="shared" ref="I104:P104" si="52">I62+I76+I43</f>
        <v>1100</v>
      </c>
      <c r="J104" s="4">
        <f t="shared" si="52"/>
        <v>19487.900000000001</v>
      </c>
      <c r="K104" s="4">
        <f t="shared" si="52"/>
        <v>0</v>
      </c>
      <c r="L104" s="4">
        <f t="shared" si="52"/>
        <v>0</v>
      </c>
      <c r="M104" s="4">
        <f t="shared" si="52"/>
        <v>0</v>
      </c>
      <c r="N104" s="4">
        <f t="shared" si="52"/>
        <v>0</v>
      </c>
      <c r="O104" s="4">
        <f t="shared" si="52"/>
        <v>0</v>
      </c>
      <c r="P104" s="4">
        <f t="shared" si="52"/>
        <v>0</v>
      </c>
    </row>
    <row r="105" spans="1:20" ht="22.5" customHeight="1" x14ac:dyDescent="0.25">
      <c r="A105" s="40" t="s">
        <v>336</v>
      </c>
      <c r="B105" s="40"/>
      <c r="C105" s="40"/>
      <c r="D105" s="40"/>
      <c r="E105" s="40"/>
      <c r="F105" s="40"/>
      <c r="G105" s="40"/>
      <c r="H105" s="40"/>
      <c r="I105" s="40"/>
      <c r="J105" s="40"/>
      <c r="K105" s="40"/>
      <c r="L105" s="40"/>
      <c r="M105" s="40"/>
      <c r="N105" s="40"/>
      <c r="O105" s="40"/>
      <c r="P105" s="40"/>
    </row>
    <row r="106" spans="1:20" ht="15" customHeight="1" x14ac:dyDescent="0.25">
      <c r="A106" s="38" t="s">
        <v>356</v>
      </c>
      <c r="B106" s="39" t="s">
        <v>53</v>
      </c>
      <c r="C106" s="40" t="s">
        <v>327</v>
      </c>
      <c r="D106" s="11" t="s">
        <v>177</v>
      </c>
      <c r="E106" s="4">
        <f t="shared" ref="E106:E113" si="53">SUM(F106:P106)</f>
        <v>400</v>
      </c>
      <c r="F106" s="4">
        <f>F107</f>
        <v>0</v>
      </c>
      <c r="G106" s="4">
        <f t="shared" ref="G106:P106" si="54">G107</f>
        <v>0</v>
      </c>
      <c r="H106" s="4">
        <f t="shared" si="54"/>
        <v>0</v>
      </c>
      <c r="I106" s="4">
        <f t="shared" si="54"/>
        <v>0</v>
      </c>
      <c r="J106" s="4">
        <f t="shared" si="54"/>
        <v>400</v>
      </c>
      <c r="K106" s="4">
        <f t="shared" si="54"/>
        <v>0</v>
      </c>
      <c r="L106" s="4">
        <f t="shared" si="54"/>
        <v>0</v>
      </c>
      <c r="M106" s="4">
        <f t="shared" si="54"/>
        <v>0</v>
      </c>
      <c r="N106" s="4">
        <f t="shared" si="54"/>
        <v>0</v>
      </c>
      <c r="O106" s="4">
        <f t="shared" si="54"/>
        <v>0</v>
      </c>
      <c r="P106" s="4">
        <f t="shared" si="54"/>
        <v>0</v>
      </c>
    </row>
    <row r="107" spans="1:20" ht="15" customHeight="1" x14ac:dyDescent="0.25">
      <c r="A107" s="38"/>
      <c r="B107" s="39"/>
      <c r="C107" s="40"/>
      <c r="D107" s="11" t="s">
        <v>17</v>
      </c>
      <c r="E107" s="4">
        <f t="shared" si="53"/>
        <v>400</v>
      </c>
      <c r="F107" s="4">
        <v>0</v>
      </c>
      <c r="G107" s="4">
        <v>0</v>
      </c>
      <c r="H107" s="4">
        <v>0</v>
      </c>
      <c r="I107" s="4">
        <v>0</v>
      </c>
      <c r="J107" s="4">
        <v>400</v>
      </c>
      <c r="K107" s="4">
        <v>0</v>
      </c>
      <c r="L107" s="4">
        <v>0</v>
      </c>
      <c r="M107" s="4">
        <v>0</v>
      </c>
      <c r="N107" s="4">
        <v>0</v>
      </c>
      <c r="O107" s="4">
        <v>0</v>
      </c>
      <c r="P107" s="4">
        <v>0</v>
      </c>
    </row>
    <row r="108" spans="1:20" ht="15" customHeight="1" x14ac:dyDescent="0.25">
      <c r="A108" s="38" t="s">
        <v>357</v>
      </c>
      <c r="B108" s="39" t="s">
        <v>54</v>
      </c>
      <c r="C108" s="40" t="s">
        <v>327</v>
      </c>
      <c r="D108" s="11" t="s">
        <v>177</v>
      </c>
      <c r="E108" s="4">
        <f t="shared" si="53"/>
        <v>900</v>
      </c>
      <c r="F108" s="4">
        <f>F109</f>
        <v>0</v>
      </c>
      <c r="G108" s="4">
        <f t="shared" ref="G108:P108" si="55">G109</f>
        <v>0</v>
      </c>
      <c r="H108" s="4">
        <f t="shared" si="55"/>
        <v>500</v>
      </c>
      <c r="I108" s="4">
        <f t="shared" si="55"/>
        <v>0</v>
      </c>
      <c r="J108" s="4">
        <f t="shared" si="55"/>
        <v>0</v>
      </c>
      <c r="K108" s="4">
        <f t="shared" si="55"/>
        <v>0</v>
      </c>
      <c r="L108" s="4">
        <f t="shared" si="55"/>
        <v>400</v>
      </c>
      <c r="M108" s="4">
        <f t="shared" si="55"/>
        <v>0</v>
      </c>
      <c r="N108" s="4">
        <f t="shared" si="55"/>
        <v>0</v>
      </c>
      <c r="O108" s="4">
        <f t="shared" si="55"/>
        <v>0</v>
      </c>
      <c r="P108" s="4">
        <f t="shared" si="55"/>
        <v>0</v>
      </c>
    </row>
    <row r="109" spans="1:20" ht="15" customHeight="1" x14ac:dyDescent="0.25">
      <c r="A109" s="38"/>
      <c r="B109" s="39"/>
      <c r="C109" s="40"/>
      <c r="D109" s="11" t="s">
        <v>17</v>
      </c>
      <c r="E109" s="4">
        <f t="shared" si="53"/>
        <v>900</v>
      </c>
      <c r="F109" s="4">
        <v>0</v>
      </c>
      <c r="G109" s="4">
        <v>0</v>
      </c>
      <c r="H109" s="4">
        <v>500</v>
      </c>
      <c r="I109" s="4">
        <v>0</v>
      </c>
      <c r="J109" s="4">
        <v>0</v>
      </c>
      <c r="K109" s="4">
        <v>0</v>
      </c>
      <c r="L109" s="4">
        <v>400</v>
      </c>
      <c r="M109" s="4">
        <v>0</v>
      </c>
      <c r="N109" s="4">
        <v>0</v>
      </c>
      <c r="O109" s="4">
        <v>0</v>
      </c>
      <c r="P109" s="4">
        <v>0</v>
      </c>
    </row>
    <row r="110" spans="1:20" ht="15" customHeight="1" x14ac:dyDescent="0.25">
      <c r="A110" s="38" t="s">
        <v>358</v>
      </c>
      <c r="B110" s="39" t="s">
        <v>55</v>
      </c>
      <c r="C110" s="40" t="s">
        <v>327</v>
      </c>
      <c r="D110" s="11" t="s">
        <v>177</v>
      </c>
      <c r="E110" s="4">
        <f t="shared" si="53"/>
        <v>1600</v>
      </c>
      <c r="F110" s="4">
        <f>F111</f>
        <v>0</v>
      </c>
      <c r="G110" s="4">
        <f t="shared" ref="G110:P110" si="56">G111</f>
        <v>800</v>
      </c>
      <c r="H110" s="4">
        <f t="shared" si="56"/>
        <v>0</v>
      </c>
      <c r="I110" s="4">
        <f t="shared" si="56"/>
        <v>0</v>
      </c>
      <c r="J110" s="4">
        <f t="shared" si="56"/>
        <v>0</v>
      </c>
      <c r="K110" s="4">
        <f t="shared" si="56"/>
        <v>400</v>
      </c>
      <c r="L110" s="4">
        <f t="shared" si="56"/>
        <v>0</v>
      </c>
      <c r="M110" s="4">
        <f t="shared" si="56"/>
        <v>0</v>
      </c>
      <c r="N110" s="4">
        <f t="shared" si="56"/>
        <v>400</v>
      </c>
      <c r="O110" s="4">
        <f t="shared" si="56"/>
        <v>0</v>
      </c>
      <c r="P110" s="4">
        <f t="shared" si="56"/>
        <v>0</v>
      </c>
    </row>
    <row r="111" spans="1:20" ht="15" customHeight="1" x14ac:dyDescent="0.25">
      <c r="A111" s="38"/>
      <c r="B111" s="39"/>
      <c r="C111" s="40"/>
      <c r="D111" s="11" t="s">
        <v>17</v>
      </c>
      <c r="E111" s="4">
        <f t="shared" si="53"/>
        <v>1600</v>
      </c>
      <c r="F111" s="4">
        <v>0</v>
      </c>
      <c r="G111" s="4">
        <v>800</v>
      </c>
      <c r="H111" s="4">
        <v>0</v>
      </c>
      <c r="I111" s="4">
        <v>0</v>
      </c>
      <c r="J111" s="4">
        <v>0</v>
      </c>
      <c r="K111" s="4">
        <v>400</v>
      </c>
      <c r="L111" s="4">
        <v>0</v>
      </c>
      <c r="M111" s="4">
        <v>0</v>
      </c>
      <c r="N111" s="4">
        <v>400</v>
      </c>
      <c r="O111" s="4">
        <v>0</v>
      </c>
      <c r="P111" s="4">
        <v>0</v>
      </c>
    </row>
    <row r="112" spans="1:20" ht="15" customHeight="1" x14ac:dyDescent="0.25">
      <c r="A112" s="38" t="s">
        <v>359</v>
      </c>
      <c r="B112" s="39" t="s">
        <v>56</v>
      </c>
      <c r="C112" s="40" t="s">
        <v>327</v>
      </c>
      <c r="D112" s="11" t="s">
        <v>177</v>
      </c>
      <c r="E112" s="4">
        <f t="shared" si="53"/>
        <v>1400</v>
      </c>
      <c r="F112" s="4">
        <f>F113</f>
        <v>0</v>
      </c>
      <c r="G112" s="4">
        <f t="shared" ref="G112:P112" si="57">G113</f>
        <v>600</v>
      </c>
      <c r="H112" s="4">
        <f t="shared" si="57"/>
        <v>0</v>
      </c>
      <c r="I112" s="4">
        <f t="shared" si="57"/>
        <v>0</v>
      </c>
      <c r="J112" s="4">
        <f t="shared" si="57"/>
        <v>0</v>
      </c>
      <c r="K112" s="4">
        <f t="shared" si="57"/>
        <v>400</v>
      </c>
      <c r="L112" s="4">
        <f t="shared" si="57"/>
        <v>0</v>
      </c>
      <c r="M112" s="4">
        <f t="shared" si="57"/>
        <v>0</v>
      </c>
      <c r="N112" s="4">
        <f t="shared" si="57"/>
        <v>0</v>
      </c>
      <c r="O112" s="4">
        <f t="shared" si="57"/>
        <v>400</v>
      </c>
      <c r="P112" s="4">
        <f t="shared" si="57"/>
        <v>0</v>
      </c>
    </row>
    <row r="113" spans="1:19" ht="15" customHeight="1" x14ac:dyDescent="0.25">
      <c r="A113" s="38"/>
      <c r="B113" s="39"/>
      <c r="C113" s="40"/>
      <c r="D113" s="11" t="s">
        <v>17</v>
      </c>
      <c r="E113" s="4">
        <f t="shared" si="53"/>
        <v>1400</v>
      </c>
      <c r="F113" s="4">
        <v>0</v>
      </c>
      <c r="G113" s="4">
        <v>600</v>
      </c>
      <c r="H113" s="4">
        <v>0</v>
      </c>
      <c r="I113" s="4">
        <v>0</v>
      </c>
      <c r="J113" s="4">
        <v>0</v>
      </c>
      <c r="K113" s="4">
        <v>400</v>
      </c>
      <c r="L113" s="4">
        <v>0</v>
      </c>
      <c r="M113" s="4">
        <v>0</v>
      </c>
      <c r="N113" s="4">
        <v>0</v>
      </c>
      <c r="O113" s="4">
        <v>400</v>
      </c>
      <c r="P113" s="4">
        <v>0</v>
      </c>
    </row>
    <row r="114" spans="1:19" ht="15" customHeight="1" x14ac:dyDescent="0.25">
      <c r="A114" s="38" t="s">
        <v>360</v>
      </c>
      <c r="B114" s="39" t="s">
        <v>57</v>
      </c>
      <c r="C114" s="40" t="s">
        <v>327</v>
      </c>
      <c r="D114" s="11" t="s">
        <v>177</v>
      </c>
      <c r="E114" s="4">
        <f t="shared" ref="E114:E123" si="58">SUM(F114:P114)</f>
        <v>400</v>
      </c>
      <c r="F114" s="4">
        <f>F115</f>
        <v>0</v>
      </c>
      <c r="G114" s="4">
        <f t="shared" ref="G114:P114" si="59">G115</f>
        <v>0</v>
      </c>
      <c r="H114" s="4">
        <f t="shared" si="59"/>
        <v>0</v>
      </c>
      <c r="I114" s="4">
        <f t="shared" si="59"/>
        <v>0</v>
      </c>
      <c r="J114" s="4">
        <f t="shared" si="59"/>
        <v>0</v>
      </c>
      <c r="K114" s="4">
        <f t="shared" si="59"/>
        <v>0</v>
      </c>
      <c r="L114" s="4">
        <f t="shared" si="59"/>
        <v>0</v>
      </c>
      <c r="M114" s="4">
        <f t="shared" si="59"/>
        <v>0</v>
      </c>
      <c r="N114" s="4">
        <f t="shared" si="59"/>
        <v>0</v>
      </c>
      <c r="O114" s="4">
        <f t="shared" si="59"/>
        <v>0</v>
      </c>
      <c r="P114" s="4">
        <f t="shared" si="59"/>
        <v>400</v>
      </c>
    </row>
    <row r="115" spans="1:19" ht="15" customHeight="1" x14ac:dyDescent="0.25">
      <c r="A115" s="38"/>
      <c r="B115" s="39"/>
      <c r="C115" s="40"/>
      <c r="D115" s="11" t="s">
        <v>17</v>
      </c>
      <c r="E115" s="4">
        <f t="shared" si="58"/>
        <v>400</v>
      </c>
      <c r="F115" s="4">
        <v>0</v>
      </c>
      <c r="G115" s="4">
        <v>0</v>
      </c>
      <c r="H115" s="4">
        <v>0</v>
      </c>
      <c r="I115" s="4">
        <v>0</v>
      </c>
      <c r="J115" s="4">
        <v>0</v>
      </c>
      <c r="K115" s="4">
        <v>0</v>
      </c>
      <c r="L115" s="4">
        <v>0</v>
      </c>
      <c r="M115" s="4">
        <v>0</v>
      </c>
      <c r="N115" s="4">
        <v>0</v>
      </c>
      <c r="O115" s="4">
        <v>0</v>
      </c>
      <c r="P115" s="4">
        <v>400</v>
      </c>
    </row>
    <row r="116" spans="1:19" ht="15" customHeight="1" x14ac:dyDescent="0.25">
      <c r="A116" s="38" t="s">
        <v>361</v>
      </c>
      <c r="B116" s="39" t="s">
        <v>58</v>
      </c>
      <c r="C116" s="40" t="s">
        <v>327</v>
      </c>
      <c r="D116" s="11" t="s">
        <v>177</v>
      </c>
      <c r="E116" s="4">
        <f t="shared" si="58"/>
        <v>1100</v>
      </c>
      <c r="F116" s="4">
        <f>F117</f>
        <v>0</v>
      </c>
      <c r="G116" s="4">
        <f t="shared" ref="G116:P116" si="60">G117</f>
        <v>0</v>
      </c>
      <c r="H116" s="4">
        <f t="shared" si="60"/>
        <v>300</v>
      </c>
      <c r="I116" s="4">
        <f t="shared" si="60"/>
        <v>0</v>
      </c>
      <c r="J116" s="4">
        <f t="shared" si="60"/>
        <v>0</v>
      </c>
      <c r="K116" s="4">
        <f t="shared" si="60"/>
        <v>0</v>
      </c>
      <c r="L116" s="4">
        <f t="shared" si="60"/>
        <v>400</v>
      </c>
      <c r="M116" s="4">
        <f t="shared" si="60"/>
        <v>0</v>
      </c>
      <c r="N116" s="4">
        <f t="shared" si="60"/>
        <v>0</v>
      </c>
      <c r="O116" s="4">
        <f t="shared" si="60"/>
        <v>400</v>
      </c>
      <c r="P116" s="4">
        <f t="shared" si="60"/>
        <v>0</v>
      </c>
    </row>
    <row r="117" spans="1:19" ht="15" customHeight="1" x14ac:dyDescent="0.25">
      <c r="A117" s="38"/>
      <c r="B117" s="39"/>
      <c r="C117" s="40"/>
      <c r="D117" s="11" t="s">
        <v>17</v>
      </c>
      <c r="E117" s="4">
        <f t="shared" si="58"/>
        <v>1100</v>
      </c>
      <c r="F117" s="4">
        <v>0</v>
      </c>
      <c r="G117" s="4">
        <v>0</v>
      </c>
      <c r="H117" s="4">
        <v>300</v>
      </c>
      <c r="I117" s="4">
        <v>0</v>
      </c>
      <c r="J117" s="4">
        <v>0</v>
      </c>
      <c r="K117" s="4">
        <v>0</v>
      </c>
      <c r="L117" s="4">
        <v>400</v>
      </c>
      <c r="M117" s="4">
        <v>0</v>
      </c>
      <c r="N117" s="4">
        <v>0</v>
      </c>
      <c r="O117" s="4">
        <v>400</v>
      </c>
      <c r="P117" s="4">
        <v>0</v>
      </c>
    </row>
    <row r="118" spans="1:19" ht="15" customHeight="1" x14ac:dyDescent="0.25">
      <c r="A118" s="38" t="s">
        <v>362</v>
      </c>
      <c r="B118" s="39" t="s">
        <v>59</v>
      </c>
      <c r="C118" s="40" t="s">
        <v>327</v>
      </c>
      <c r="D118" s="11" t="s">
        <v>177</v>
      </c>
      <c r="E118" s="4">
        <f t="shared" si="58"/>
        <v>400</v>
      </c>
      <c r="F118" s="4">
        <f>F119</f>
        <v>0</v>
      </c>
      <c r="G118" s="4">
        <f t="shared" ref="G118:P118" si="61">G119</f>
        <v>0</v>
      </c>
      <c r="H118" s="4">
        <f t="shared" si="61"/>
        <v>0</v>
      </c>
      <c r="I118" s="4">
        <f t="shared" si="61"/>
        <v>0</v>
      </c>
      <c r="J118" s="4">
        <f t="shared" si="61"/>
        <v>0</v>
      </c>
      <c r="K118" s="4">
        <f t="shared" si="61"/>
        <v>0</v>
      </c>
      <c r="L118" s="4">
        <f t="shared" si="61"/>
        <v>0</v>
      </c>
      <c r="M118" s="4">
        <f t="shared" si="61"/>
        <v>0</v>
      </c>
      <c r="N118" s="4">
        <f t="shared" si="61"/>
        <v>0</v>
      </c>
      <c r="O118" s="4">
        <f t="shared" si="61"/>
        <v>0</v>
      </c>
      <c r="P118" s="4">
        <f t="shared" si="61"/>
        <v>400</v>
      </c>
    </row>
    <row r="119" spans="1:19" ht="15" customHeight="1" x14ac:dyDescent="0.25">
      <c r="A119" s="38"/>
      <c r="B119" s="39"/>
      <c r="C119" s="40"/>
      <c r="D119" s="11" t="s">
        <v>17</v>
      </c>
      <c r="E119" s="4">
        <f t="shared" si="58"/>
        <v>400</v>
      </c>
      <c r="F119" s="4">
        <v>0</v>
      </c>
      <c r="G119" s="4">
        <v>0</v>
      </c>
      <c r="H119" s="4">
        <v>0</v>
      </c>
      <c r="I119" s="4">
        <v>0</v>
      </c>
      <c r="J119" s="4">
        <v>0</v>
      </c>
      <c r="K119" s="4">
        <v>0</v>
      </c>
      <c r="L119" s="4">
        <v>0</v>
      </c>
      <c r="M119" s="4">
        <v>0</v>
      </c>
      <c r="N119" s="4">
        <v>0</v>
      </c>
      <c r="O119" s="4">
        <v>0</v>
      </c>
      <c r="P119" s="4">
        <v>400</v>
      </c>
    </row>
    <row r="120" spans="1:19" ht="15" customHeight="1" x14ac:dyDescent="0.25">
      <c r="A120" s="38" t="s">
        <v>363</v>
      </c>
      <c r="B120" s="39" t="s">
        <v>60</v>
      </c>
      <c r="C120" s="40" t="s">
        <v>327</v>
      </c>
      <c r="D120" s="11" t="s">
        <v>177</v>
      </c>
      <c r="E120" s="4">
        <f t="shared" si="58"/>
        <v>800</v>
      </c>
      <c r="F120" s="4">
        <f>F121</f>
        <v>0</v>
      </c>
      <c r="G120" s="4">
        <f t="shared" ref="G120:P120" si="62">G121</f>
        <v>0</v>
      </c>
      <c r="H120" s="4">
        <f t="shared" si="62"/>
        <v>0</v>
      </c>
      <c r="I120" s="4">
        <f t="shared" si="62"/>
        <v>0</v>
      </c>
      <c r="J120" s="4">
        <f t="shared" si="62"/>
        <v>400</v>
      </c>
      <c r="K120" s="4">
        <f t="shared" si="62"/>
        <v>0</v>
      </c>
      <c r="L120" s="4">
        <f t="shared" si="62"/>
        <v>0</v>
      </c>
      <c r="M120" s="4">
        <f t="shared" si="62"/>
        <v>0</v>
      </c>
      <c r="N120" s="4">
        <f t="shared" si="62"/>
        <v>400</v>
      </c>
      <c r="O120" s="4">
        <f t="shared" si="62"/>
        <v>0</v>
      </c>
      <c r="P120" s="4">
        <f t="shared" si="62"/>
        <v>0</v>
      </c>
    </row>
    <row r="121" spans="1:19" ht="15" customHeight="1" x14ac:dyDescent="0.25">
      <c r="A121" s="38"/>
      <c r="B121" s="39"/>
      <c r="C121" s="40"/>
      <c r="D121" s="11" t="s">
        <v>17</v>
      </c>
      <c r="E121" s="4">
        <f t="shared" si="58"/>
        <v>800</v>
      </c>
      <c r="F121" s="4">
        <v>0</v>
      </c>
      <c r="G121" s="4">
        <v>0</v>
      </c>
      <c r="H121" s="4">
        <v>0</v>
      </c>
      <c r="I121" s="4">
        <v>0</v>
      </c>
      <c r="J121" s="4">
        <v>400</v>
      </c>
      <c r="K121" s="4">
        <v>0</v>
      </c>
      <c r="L121" s="4">
        <v>0</v>
      </c>
      <c r="M121" s="4">
        <v>0</v>
      </c>
      <c r="N121" s="4">
        <v>400</v>
      </c>
      <c r="O121" s="4">
        <v>0</v>
      </c>
      <c r="P121" s="4">
        <v>0</v>
      </c>
    </row>
    <row r="122" spans="1:19" x14ac:dyDescent="0.25">
      <c r="A122" s="43" t="s">
        <v>364</v>
      </c>
      <c r="B122" s="44"/>
      <c r="C122" s="38"/>
      <c r="D122" s="11" t="s">
        <v>177</v>
      </c>
      <c r="E122" s="4">
        <f t="shared" si="58"/>
        <v>7000</v>
      </c>
      <c r="F122" s="4">
        <f>F121+F119+F117+F115+F113+F111+F109+F107</f>
        <v>0</v>
      </c>
      <c r="G122" s="4">
        <f t="shared" ref="G122:P122" si="63">G121+G119+G117+G115+G113+G111+G109+G107</f>
        <v>1400</v>
      </c>
      <c r="H122" s="4">
        <f t="shared" si="63"/>
        <v>800</v>
      </c>
      <c r="I122" s="4">
        <f t="shared" si="63"/>
        <v>0</v>
      </c>
      <c r="J122" s="4">
        <f t="shared" si="63"/>
        <v>800</v>
      </c>
      <c r="K122" s="4">
        <f t="shared" si="63"/>
        <v>800</v>
      </c>
      <c r="L122" s="4">
        <f t="shared" si="63"/>
        <v>800</v>
      </c>
      <c r="M122" s="4">
        <f t="shared" si="63"/>
        <v>0</v>
      </c>
      <c r="N122" s="4">
        <f t="shared" si="63"/>
        <v>800</v>
      </c>
      <c r="O122" s="4">
        <f t="shared" si="63"/>
        <v>800</v>
      </c>
      <c r="P122" s="4">
        <f t="shared" si="63"/>
        <v>800</v>
      </c>
    </row>
    <row r="123" spans="1:19" x14ac:dyDescent="0.25">
      <c r="A123" s="45"/>
      <c r="B123" s="46"/>
      <c r="C123" s="38"/>
      <c r="D123" s="11" t="s">
        <v>17</v>
      </c>
      <c r="E123" s="4">
        <f t="shared" si="58"/>
        <v>7000</v>
      </c>
      <c r="F123" s="4">
        <f>F122</f>
        <v>0</v>
      </c>
      <c r="G123" s="4">
        <f t="shared" ref="G123:P123" si="64">G121+G119+G117+G115+G113+G111+G109+G107</f>
        <v>1400</v>
      </c>
      <c r="H123" s="4">
        <f t="shared" si="64"/>
        <v>800</v>
      </c>
      <c r="I123" s="4">
        <f t="shared" si="64"/>
        <v>0</v>
      </c>
      <c r="J123" s="4">
        <f t="shared" si="64"/>
        <v>800</v>
      </c>
      <c r="K123" s="4">
        <f t="shared" si="64"/>
        <v>800</v>
      </c>
      <c r="L123" s="4">
        <f t="shared" si="64"/>
        <v>800</v>
      </c>
      <c r="M123" s="4">
        <f t="shared" si="64"/>
        <v>0</v>
      </c>
      <c r="N123" s="4">
        <f t="shared" si="64"/>
        <v>800</v>
      </c>
      <c r="O123" s="4">
        <f t="shared" si="64"/>
        <v>800</v>
      </c>
      <c r="P123" s="4">
        <f t="shared" si="64"/>
        <v>800</v>
      </c>
      <c r="S123" s="3"/>
    </row>
    <row r="124" spans="1:19" x14ac:dyDescent="0.25">
      <c r="A124" s="47"/>
      <c r="B124" s="48"/>
      <c r="C124" s="38"/>
      <c r="D124" s="15" t="s">
        <v>19</v>
      </c>
      <c r="E124" s="4">
        <v>0</v>
      </c>
      <c r="F124" s="4">
        <v>0</v>
      </c>
      <c r="G124" s="4">
        <v>0</v>
      </c>
      <c r="H124" s="4">
        <v>0</v>
      </c>
      <c r="I124" s="4">
        <v>0</v>
      </c>
      <c r="J124" s="4">
        <v>0</v>
      </c>
      <c r="K124" s="4">
        <v>0</v>
      </c>
      <c r="L124" s="4">
        <v>0</v>
      </c>
      <c r="M124" s="4">
        <v>0</v>
      </c>
      <c r="N124" s="4">
        <v>0</v>
      </c>
      <c r="O124" s="4">
        <v>0</v>
      </c>
      <c r="P124" s="4">
        <v>0</v>
      </c>
    </row>
    <row r="125" spans="1:19" x14ac:dyDescent="0.25">
      <c r="A125" s="40" t="s">
        <v>61</v>
      </c>
      <c r="B125" s="40"/>
      <c r="C125" s="40"/>
      <c r="D125" s="40"/>
      <c r="E125" s="40"/>
      <c r="F125" s="40"/>
      <c r="G125" s="40"/>
      <c r="H125" s="40"/>
      <c r="I125" s="40"/>
      <c r="J125" s="40"/>
      <c r="K125" s="40"/>
      <c r="L125" s="40"/>
      <c r="M125" s="40"/>
      <c r="N125" s="40"/>
      <c r="O125" s="40"/>
      <c r="P125" s="40"/>
    </row>
    <row r="126" spans="1:19" ht="42" customHeight="1" x14ac:dyDescent="0.25">
      <c r="A126" s="38" t="s">
        <v>366</v>
      </c>
      <c r="B126" s="39" t="s">
        <v>62</v>
      </c>
      <c r="C126" s="40" t="s">
        <v>52</v>
      </c>
      <c r="D126" s="11" t="s">
        <v>177</v>
      </c>
      <c r="E126" s="4">
        <f t="shared" ref="E126:E143" si="65">SUM(F126:P126)</f>
        <v>148857.1</v>
      </c>
      <c r="F126" s="4">
        <f>F127</f>
        <v>6379.9</v>
      </c>
      <c r="G126" s="4">
        <f t="shared" ref="G126:K126" si="66">G127</f>
        <v>6414</v>
      </c>
      <c r="H126" s="4">
        <f t="shared" si="66"/>
        <v>10044.9</v>
      </c>
      <c r="I126" s="4">
        <f t="shared" si="66"/>
        <v>11211.7</v>
      </c>
      <c r="J126" s="4">
        <f t="shared" si="66"/>
        <v>16011.3</v>
      </c>
      <c r="K126" s="4">
        <f t="shared" si="66"/>
        <v>15928.2</v>
      </c>
      <c r="L126" s="4">
        <f t="shared" ref="L126" si="67">L127</f>
        <v>17652.400000000001</v>
      </c>
      <c r="M126" s="4">
        <f t="shared" ref="M126" si="68">M127</f>
        <v>17848.5</v>
      </c>
      <c r="N126" s="4">
        <f t="shared" ref="N126" si="69">N127</f>
        <v>17931.3</v>
      </c>
      <c r="O126" s="4">
        <f t="shared" ref="O126" si="70">O127</f>
        <v>14428.9</v>
      </c>
      <c r="P126" s="4">
        <f t="shared" ref="P126" si="71">P127</f>
        <v>15006</v>
      </c>
    </row>
    <row r="127" spans="1:19" ht="18" customHeight="1" x14ac:dyDescent="0.25">
      <c r="A127" s="38"/>
      <c r="B127" s="39"/>
      <c r="C127" s="40"/>
      <c r="D127" s="11" t="s">
        <v>17</v>
      </c>
      <c r="E127" s="4">
        <f t="shared" si="65"/>
        <v>148857.1</v>
      </c>
      <c r="F127" s="4">
        <v>6379.9</v>
      </c>
      <c r="G127" s="4">
        <v>6414</v>
      </c>
      <c r="H127" s="4">
        <v>10044.9</v>
      </c>
      <c r="I127" s="4">
        <v>11211.7</v>
      </c>
      <c r="J127" s="4">
        <v>16011.3</v>
      </c>
      <c r="K127" s="4">
        <v>15928.2</v>
      </c>
      <c r="L127" s="4">
        <v>17652.400000000001</v>
      </c>
      <c r="M127" s="4">
        <v>17848.5</v>
      </c>
      <c r="N127" s="4">
        <v>17931.3</v>
      </c>
      <c r="O127" s="4">
        <v>14428.9</v>
      </c>
      <c r="P127" s="4">
        <v>15006</v>
      </c>
    </row>
    <row r="128" spans="1:19" ht="45" customHeight="1" x14ac:dyDescent="0.25">
      <c r="A128" s="38" t="s">
        <v>367</v>
      </c>
      <c r="B128" s="39" t="s">
        <v>434</v>
      </c>
      <c r="C128" s="40" t="s">
        <v>63</v>
      </c>
      <c r="D128" s="11" t="s">
        <v>177</v>
      </c>
      <c r="E128" s="4">
        <f t="shared" si="65"/>
        <v>17220.699999999997</v>
      </c>
      <c r="F128" s="4">
        <f>F129</f>
        <v>636</v>
      </c>
      <c r="G128" s="4">
        <f t="shared" ref="G128:J128" si="72">G129</f>
        <v>1356.5</v>
      </c>
      <c r="H128" s="4">
        <f t="shared" si="72"/>
        <v>1421.6</v>
      </c>
      <c r="I128" s="4">
        <f t="shared" si="72"/>
        <v>1488.4</v>
      </c>
      <c r="J128" s="4">
        <f t="shared" si="72"/>
        <v>1553.9</v>
      </c>
      <c r="K128" s="4">
        <f>K129</f>
        <v>1643.3</v>
      </c>
      <c r="L128" s="4">
        <f t="shared" ref="L128" si="73">L129</f>
        <v>1684</v>
      </c>
      <c r="M128" s="4">
        <f t="shared" ref="M128" si="74">M129</f>
        <v>1751.4</v>
      </c>
      <c r="N128" s="4">
        <f t="shared" ref="N128" si="75">N129</f>
        <v>1821.3</v>
      </c>
      <c r="O128" s="4">
        <f t="shared" ref="O128" si="76">O129</f>
        <v>1894.3</v>
      </c>
      <c r="P128" s="4">
        <f t="shared" ref="P128" si="77">P129</f>
        <v>1970</v>
      </c>
    </row>
    <row r="129" spans="1:22" x14ac:dyDescent="0.25">
      <c r="A129" s="38"/>
      <c r="B129" s="39"/>
      <c r="C129" s="40"/>
      <c r="D129" s="11" t="s">
        <v>17</v>
      </c>
      <c r="E129" s="4">
        <f t="shared" si="65"/>
        <v>17220.699999999997</v>
      </c>
      <c r="F129" s="4">
        <v>636</v>
      </c>
      <c r="G129" s="4">
        <v>1356.5</v>
      </c>
      <c r="H129" s="4">
        <v>1421.6</v>
      </c>
      <c r="I129" s="4">
        <v>1488.4</v>
      </c>
      <c r="J129" s="4">
        <v>1553.9</v>
      </c>
      <c r="K129" s="4">
        <f>1619.2+24.1</f>
        <v>1643.3</v>
      </c>
      <c r="L129" s="4">
        <v>1684</v>
      </c>
      <c r="M129" s="4">
        <v>1751.4</v>
      </c>
      <c r="N129" s="4">
        <v>1821.3</v>
      </c>
      <c r="O129" s="4">
        <v>1894.3</v>
      </c>
      <c r="P129" s="4">
        <v>1970</v>
      </c>
    </row>
    <row r="130" spans="1:22" ht="42" customHeight="1" x14ac:dyDescent="0.25">
      <c r="A130" s="38" t="s">
        <v>368</v>
      </c>
      <c r="B130" s="39" t="s">
        <v>64</v>
      </c>
      <c r="C130" s="40" t="s">
        <v>65</v>
      </c>
      <c r="D130" s="11" t="s">
        <v>177</v>
      </c>
      <c r="E130" s="4">
        <f t="shared" si="65"/>
        <v>4919.1000000000004</v>
      </c>
      <c r="F130" s="4">
        <f>F131</f>
        <v>350</v>
      </c>
      <c r="G130" s="4">
        <f t="shared" ref="G130:K130" si="78">G131</f>
        <v>367.1</v>
      </c>
      <c r="H130" s="4">
        <f t="shared" si="78"/>
        <v>384.7</v>
      </c>
      <c r="I130" s="4">
        <f t="shared" si="78"/>
        <v>402.8</v>
      </c>
      <c r="J130" s="4">
        <f t="shared" si="78"/>
        <v>511.3</v>
      </c>
      <c r="K130" s="4">
        <f t="shared" si="78"/>
        <v>435</v>
      </c>
      <c r="L130" s="4">
        <f t="shared" ref="L130" si="79">L131</f>
        <v>455.7</v>
      </c>
      <c r="M130" s="4">
        <f t="shared" ref="M130" si="80">M131</f>
        <v>473.9</v>
      </c>
      <c r="N130" s="4">
        <f t="shared" ref="N130" si="81">N131</f>
        <v>492.9</v>
      </c>
      <c r="O130" s="4">
        <f t="shared" ref="O130" si="82">O131</f>
        <v>512.6</v>
      </c>
      <c r="P130" s="4">
        <f t="shared" ref="P130" si="83">P131</f>
        <v>533.1</v>
      </c>
    </row>
    <row r="131" spans="1:22" x14ac:dyDescent="0.25">
      <c r="A131" s="38"/>
      <c r="B131" s="39"/>
      <c r="C131" s="40"/>
      <c r="D131" s="11" t="s">
        <v>17</v>
      </c>
      <c r="E131" s="4">
        <f t="shared" si="65"/>
        <v>4919.1000000000004</v>
      </c>
      <c r="F131" s="4">
        <v>350</v>
      </c>
      <c r="G131" s="4">
        <v>367.1</v>
      </c>
      <c r="H131" s="4">
        <v>384.7</v>
      </c>
      <c r="I131" s="4">
        <v>402.8</v>
      </c>
      <c r="J131" s="4">
        <f>420.5+90.8</f>
        <v>511.3</v>
      </c>
      <c r="K131" s="4">
        <v>435</v>
      </c>
      <c r="L131" s="4">
        <v>455.7</v>
      </c>
      <c r="M131" s="4">
        <v>473.9</v>
      </c>
      <c r="N131" s="4">
        <v>492.9</v>
      </c>
      <c r="O131" s="4">
        <v>512.6</v>
      </c>
      <c r="P131" s="4">
        <v>533.1</v>
      </c>
    </row>
    <row r="132" spans="1:22" ht="30" customHeight="1" x14ac:dyDescent="0.25">
      <c r="A132" s="38" t="s">
        <v>369</v>
      </c>
      <c r="B132" s="39" t="s">
        <v>66</v>
      </c>
      <c r="C132" s="40" t="s">
        <v>63</v>
      </c>
      <c r="D132" s="11" t="s">
        <v>177</v>
      </c>
      <c r="E132" s="4">
        <f t="shared" si="65"/>
        <v>826.4</v>
      </c>
      <c r="F132" s="4">
        <f>F133</f>
        <v>60</v>
      </c>
      <c r="G132" s="4">
        <f t="shared" ref="G132:J132" si="84">G133</f>
        <v>62.9</v>
      </c>
      <c r="H132" s="4">
        <f t="shared" si="84"/>
        <v>65.900000000000006</v>
      </c>
      <c r="I132" s="4">
        <f t="shared" si="84"/>
        <v>68.900000000000006</v>
      </c>
      <c r="J132" s="4">
        <f t="shared" si="84"/>
        <v>71.900000000000006</v>
      </c>
      <c r="K132" s="4">
        <v>74.900000000000006</v>
      </c>
      <c r="L132" s="4">
        <f t="shared" ref="L132" si="85">L133</f>
        <v>77.900000000000006</v>
      </c>
      <c r="M132" s="4">
        <f t="shared" ref="M132" si="86">M133</f>
        <v>81</v>
      </c>
      <c r="N132" s="4">
        <f t="shared" ref="N132" si="87">N133</f>
        <v>84.3</v>
      </c>
      <c r="O132" s="4">
        <f t="shared" ref="O132" si="88">O133</f>
        <v>87.6</v>
      </c>
      <c r="P132" s="4">
        <f t="shared" ref="P132" si="89">P133</f>
        <v>91.1</v>
      </c>
      <c r="R132" s="3"/>
      <c r="S132" s="3"/>
      <c r="T132" s="3"/>
    </row>
    <row r="133" spans="1:22" x14ac:dyDescent="0.25">
      <c r="A133" s="38"/>
      <c r="B133" s="39"/>
      <c r="C133" s="40"/>
      <c r="D133" s="11" t="s">
        <v>17</v>
      </c>
      <c r="E133" s="4">
        <f t="shared" si="65"/>
        <v>826.4</v>
      </c>
      <c r="F133" s="4">
        <v>60</v>
      </c>
      <c r="G133" s="4">
        <v>62.9</v>
      </c>
      <c r="H133" s="4">
        <v>65.900000000000006</v>
      </c>
      <c r="I133" s="4">
        <v>68.900000000000006</v>
      </c>
      <c r="J133" s="4">
        <v>71.900000000000006</v>
      </c>
      <c r="K133" s="4">
        <v>74.900000000000006</v>
      </c>
      <c r="L133" s="4">
        <v>77.900000000000006</v>
      </c>
      <c r="M133" s="4">
        <v>81</v>
      </c>
      <c r="N133" s="4">
        <v>84.3</v>
      </c>
      <c r="O133" s="4">
        <v>87.6</v>
      </c>
      <c r="P133" s="4">
        <v>91.1</v>
      </c>
      <c r="R133" s="3"/>
      <c r="S133" s="3"/>
      <c r="T133" s="3"/>
      <c r="U133" s="3"/>
      <c r="V133" s="3"/>
    </row>
    <row r="134" spans="1:22" x14ac:dyDescent="0.25">
      <c r="A134" s="38" t="s">
        <v>370</v>
      </c>
      <c r="B134" s="39" t="s">
        <v>67</v>
      </c>
      <c r="C134" s="40" t="s">
        <v>65</v>
      </c>
      <c r="D134" s="11" t="s">
        <v>177</v>
      </c>
      <c r="E134" s="4">
        <f t="shared" si="65"/>
        <v>3670.7999999999997</v>
      </c>
      <c r="F134" s="4">
        <f>F135</f>
        <v>267.3</v>
      </c>
      <c r="G134" s="4">
        <f t="shared" ref="G134:K134" si="90">G135</f>
        <v>280.39999999999998</v>
      </c>
      <c r="H134" s="4">
        <f t="shared" si="90"/>
        <v>293.5</v>
      </c>
      <c r="I134" s="4">
        <f t="shared" si="90"/>
        <v>307.3</v>
      </c>
      <c r="J134" s="4">
        <f t="shared" si="90"/>
        <v>230</v>
      </c>
      <c r="K134" s="4">
        <f t="shared" si="90"/>
        <v>409</v>
      </c>
      <c r="L134" s="4">
        <f t="shared" ref="L134" si="91">L135</f>
        <v>347.7</v>
      </c>
      <c r="M134" s="4">
        <f t="shared" ref="M134" si="92">M135</f>
        <v>361.6</v>
      </c>
      <c r="N134" s="4">
        <f t="shared" ref="N134" si="93">N135</f>
        <v>376.1</v>
      </c>
      <c r="O134" s="4">
        <f t="shared" ref="O134" si="94">O135</f>
        <v>391.1</v>
      </c>
      <c r="P134" s="4">
        <f t="shared" ref="P134" si="95">P135</f>
        <v>406.8</v>
      </c>
    </row>
    <row r="135" spans="1:22" x14ac:dyDescent="0.25">
      <c r="A135" s="38"/>
      <c r="B135" s="39"/>
      <c r="C135" s="40"/>
      <c r="D135" s="11" t="s">
        <v>17</v>
      </c>
      <c r="E135" s="4">
        <f t="shared" si="65"/>
        <v>3670.7999999999997</v>
      </c>
      <c r="F135" s="4">
        <v>267.3</v>
      </c>
      <c r="G135" s="4">
        <v>280.39999999999998</v>
      </c>
      <c r="H135" s="4">
        <v>293.5</v>
      </c>
      <c r="I135" s="4">
        <v>307.3</v>
      </c>
      <c r="J135" s="4">
        <f>320.8-90.8</f>
        <v>230</v>
      </c>
      <c r="K135" s="4">
        <v>409</v>
      </c>
      <c r="L135" s="4">
        <v>347.7</v>
      </c>
      <c r="M135" s="4">
        <v>361.6</v>
      </c>
      <c r="N135" s="4">
        <v>376.1</v>
      </c>
      <c r="O135" s="4">
        <v>391.1</v>
      </c>
      <c r="P135" s="4">
        <v>406.8</v>
      </c>
      <c r="R135" s="3"/>
      <c r="S135" s="3"/>
      <c r="T135" s="3"/>
    </row>
    <row r="136" spans="1:22" x14ac:dyDescent="0.25">
      <c r="A136" s="38" t="s">
        <v>371</v>
      </c>
      <c r="B136" s="39" t="s">
        <v>68</v>
      </c>
      <c r="C136" s="40" t="s">
        <v>65</v>
      </c>
      <c r="D136" s="11" t="s">
        <v>177</v>
      </c>
      <c r="E136" s="4">
        <f t="shared" si="65"/>
        <v>3600.2999999999997</v>
      </c>
      <c r="F136" s="4">
        <f>F137</f>
        <v>266</v>
      </c>
      <c r="G136" s="4">
        <f t="shared" ref="G136:K136" si="96">G137</f>
        <v>279</v>
      </c>
      <c r="H136" s="4">
        <f t="shared" si="96"/>
        <v>292.39999999999998</v>
      </c>
      <c r="I136" s="4">
        <f t="shared" si="96"/>
        <v>306.10000000000002</v>
      </c>
      <c r="J136" s="4">
        <f t="shared" si="96"/>
        <v>319.60000000000002</v>
      </c>
      <c r="K136" s="4">
        <f t="shared" si="96"/>
        <v>261.5</v>
      </c>
      <c r="L136" s="4">
        <f t="shared" ref="L136" si="97">L137</f>
        <v>346.3</v>
      </c>
      <c r="M136" s="4">
        <f t="shared" ref="M136" si="98">M137</f>
        <v>360.2</v>
      </c>
      <c r="N136" s="4">
        <f t="shared" ref="N136" si="99">N137</f>
        <v>374.6</v>
      </c>
      <c r="O136" s="4">
        <f t="shared" ref="O136" si="100">O137</f>
        <v>389.5</v>
      </c>
      <c r="P136" s="4">
        <f t="shared" ref="P136" si="101">P137</f>
        <v>405.1</v>
      </c>
    </row>
    <row r="137" spans="1:22" ht="24" customHeight="1" x14ac:dyDescent="0.25">
      <c r="A137" s="38"/>
      <c r="B137" s="39"/>
      <c r="C137" s="40"/>
      <c r="D137" s="11" t="s">
        <v>17</v>
      </c>
      <c r="E137" s="4">
        <f t="shared" si="65"/>
        <v>3600.2999999999997</v>
      </c>
      <c r="F137" s="4">
        <v>266</v>
      </c>
      <c r="G137" s="4">
        <v>279</v>
      </c>
      <c r="H137" s="4">
        <v>292.39999999999998</v>
      </c>
      <c r="I137" s="4">
        <v>306.10000000000002</v>
      </c>
      <c r="J137" s="4">
        <v>319.60000000000002</v>
      </c>
      <c r="K137" s="4">
        <v>261.5</v>
      </c>
      <c r="L137" s="4">
        <v>346.3</v>
      </c>
      <c r="M137" s="4">
        <v>360.2</v>
      </c>
      <c r="N137" s="4">
        <v>374.6</v>
      </c>
      <c r="O137" s="4">
        <v>389.5</v>
      </c>
      <c r="P137" s="4">
        <v>405.1</v>
      </c>
    </row>
    <row r="138" spans="1:22" x14ac:dyDescent="0.25">
      <c r="A138" s="38" t="s">
        <v>372</v>
      </c>
      <c r="B138" s="39" t="s">
        <v>69</v>
      </c>
      <c r="C138" s="40" t="s">
        <v>63</v>
      </c>
      <c r="D138" s="11" t="s">
        <v>177</v>
      </c>
      <c r="E138" s="4">
        <f t="shared" si="65"/>
        <v>239.2</v>
      </c>
      <c r="F138" s="4">
        <f>F139</f>
        <v>20</v>
      </c>
      <c r="G138" s="4">
        <f t="shared" ref="G138:J138" si="102">G139</f>
        <v>20.100000000000001</v>
      </c>
      <c r="H138" s="4">
        <f t="shared" si="102"/>
        <v>21.1</v>
      </c>
      <c r="I138" s="4">
        <f t="shared" si="102"/>
        <v>22.1</v>
      </c>
      <c r="J138" s="4">
        <f t="shared" si="102"/>
        <v>23.1</v>
      </c>
      <c r="K138" s="4">
        <v>0</v>
      </c>
      <c r="L138" s="4">
        <f t="shared" ref="L138" si="103">L139</f>
        <v>22</v>
      </c>
      <c r="M138" s="4">
        <f t="shared" ref="M138" si="104">M139</f>
        <v>26.1</v>
      </c>
      <c r="N138" s="4">
        <f t="shared" ref="N138" si="105">N139</f>
        <v>27.1</v>
      </c>
      <c r="O138" s="4">
        <f t="shared" ref="O138" si="106">O139</f>
        <v>28.2</v>
      </c>
      <c r="P138" s="4">
        <f t="shared" ref="P138" si="107">P139</f>
        <v>29.4</v>
      </c>
    </row>
    <row r="139" spans="1:22" x14ac:dyDescent="0.25">
      <c r="A139" s="38"/>
      <c r="B139" s="39"/>
      <c r="C139" s="40"/>
      <c r="D139" s="11" t="s">
        <v>17</v>
      </c>
      <c r="E139" s="4">
        <f t="shared" si="65"/>
        <v>239.2</v>
      </c>
      <c r="F139" s="4">
        <v>20</v>
      </c>
      <c r="G139" s="4">
        <v>20.100000000000001</v>
      </c>
      <c r="H139" s="4">
        <v>21.1</v>
      </c>
      <c r="I139" s="4">
        <v>22.1</v>
      </c>
      <c r="J139" s="4">
        <v>23.1</v>
      </c>
      <c r="K139" s="4">
        <v>0</v>
      </c>
      <c r="L139" s="4">
        <f>25.1-3.1</f>
        <v>22</v>
      </c>
      <c r="M139" s="4">
        <v>26.1</v>
      </c>
      <c r="N139" s="4">
        <v>27.1</v>
      </c>
      <c r="O139" s="4">
        <v>28.2</v>
      </c>
      <c r="P139" s="4">
        <v>29.4</v>
      </c>
    </row>
    <row r="140" spans="1:22" hidden="1" x14ac:dyDescent="0.25">
      <c r="A140" s="38"/>
      <c r="B140" s="39"/>
      <c r="C140" s="40"/>
      <c r="D140" s="11"/>
      <c r="E140" s="4"/>
      <c r="F140" s="4"/>
      <c r="G140" s="4"/>
      <c r="H140" s="4"/>
      <c r="I140" s="4"/>
      <c r="J140" s="4"/>
      <c r="K140" s="4"/>
      <c r="L140" s="4"/>
      <c r="M140" s="4"/>
      <c r="N140" s="4"/>
      <c r="O140" s="4"/>
      <c r="P140" s="4"/>
      <c r="Q140" s="3"/>
    </row>
    <row r="141" spans="1:22" ht="6" hidden="1" customHeight="1" x14ac:dyDescent="0.25">
      <c r="A141" s="38"/>
      <c r="B141" s="39"/>
      <c r="C141" s="40"/>
      <c r="D141" s="11"/>
      <c r="E141" s="4"/>
      <c r="F141" s="4"/>
      <c r="G141" s="4"/>
      <c r="H141" s="4"/>
      <c r="I141" s="4"/>
      <c r="J141" s="4"/>
      <c r="K141" s="4"/>
      <c r="L141" s="4"/>
      <c r="M141" s="4"/>
      <c r="N141" s="4"/>
      <c r="O141" s="4"/>
      <c r="P141" s="4"/>
      <c r="Q141" s="3"/>
    </row>
    <row r="142" spans="1:22" x14ac:dyDescent="0.25">
      <c r="A142" s="38" t="s">
        <v>373</v>
      </c>
      <c r="B142" s="39" t="s">
        <v>476</v>
      </c>
      <c r="C142" s="40" t="s">
        <v>327</v>
      </c>
      <c r="D142" s="11" t="s">
        <v>177</v>
      </c>
      <c r="E142" s="4">
        <f t="shared" si="65"/>
        <v>23070.799999999999</v>
      </c>
      <c r="F142" s="4">
        <f>F143</f>
        <v>1671.1</v>
      </c>
      <c r="G142" s="4">
        <f t="shared" ref="G142:K142" si="108">G143</f>
        <v>1753</v>
      </c>
      <c r="H142" s="4">
        <f t="shared" si="108"/>
        <v>1837.1</v>
      </c>
      <c r="I142" s="4">
        <f t="shared" si="108"/>
        <v>1923.4</v>
      </c>
      <c r="J142" s="4">
        <f t="shared" si="108"/>
        <v>2008</v>
      </c>
      <c r="K142" s="4">
        <f t="shared" si="108"/>
        <v>2092.3000000000002</v>
      </c>
      <c r="L142" s="4">
        <f t="shared" ref="L142" si="109">L143</f>
        <v>2176</v>
      </c>
      <c r="M142" s="4">
        <f t="shared" ref="M142" si="110">M143</f>
        <v>2263</v>
      </c>
      <c r="N142" s="4">
        <f t="shared" ref="N142" si="111">N143</f>
        <v>2353.6</v>
      </c>
      <c r="O142" s="4">
        <f t="shared" ref="O142" si="112">O143</f>
        <v>2447.6999999999998</v>
      </c>
      <c r="P142" s="4">
        <f t="shared" ref="P142" si="113">P143</f>
        <v>2545.6</v>
      </c>
      <c r="Q142" s="3"/>
      <c r="R142" s="3"/>
      <c r="S142" s="3"/>
    </row>
    <row r="143" spans="1:22" ht="47.25" customHeight="1" x14ac:dyDescent="0.25">
      <c r="A143" s="38"/>
      <c r="B143" s="39"/>
      <c r="C143" s="40"/>
      <c r="D143" s="11" t="s">
        <v>17</v>
      </c>
      <c r="E143" s="4">
        <f t="shared" si="65"/>
        <v>23070.799999999999</v>
      </c>
      <c r="F143" s="4">
        <v>1671.1</v>
      </c>
      <c r="G143" s="4">
        <v>1753</v>
      </c>
      <c r="H143" s="4">
        <v>1837.1</v>
      </c>
      <c r="I143" s="4">
        <v>1923.4</v>
      </c>
      <c r="J143" s="4">
        <v>2008</v>
      </c>
      <c r="K143" s="4">
        <v>2092.3000000000002</v>
      </c>
      <c r="L143" s="4">
        <v>2176</v>
      </c>
      <c r="M143" s="4">
        <v>2263</v>
      </c>
      <c r="N143" s="4">
        <v>2353.6</v>
      </c>
      <c r="O143" s="4">
        <v>2447.6999999999998</v>
      </c>
      <c r="P143" s="4">
        <v>2545.6</v>
      </c>
      <c r="S143" s="3"/>
    </row>
    <row r="144" spans="1:22" ht="15" customHeight="1" x14ac:dyDescent="0.25">
      <c r="A144" s="38" t="s">
        <v>374</v>
      </c>
      <c r="B144" s="39" t="s">
        <v>70</v>
      </c>
      <c r="C144" s="40" t="s">
        <v>327</v>
      </c>
      <c r="D144" s="11" t="s">
        <v>177</v>
      </c>
      <c r="E144" s="4">
        <f t="shared" ref="E144:E146" si="114">SUM(F144:P144)</f>
        <v>697.7</v>
      </c>
      <c r="F144" s="4">
        <f>F145+F146</f>
        <v>0</v>
      </c>
      <c r="G144" s="4">
        <f t="shared" ref="G144:J144" si="115">G145+G146</f>
        <v>697.7</v>
      </c>
      <c r="H144" s="4">
        <f t="shared" si="115"/>
        <v>0</v>
      </c>
      <c r="I144" s="4">
        <f t="shared" si="115"/>
        <v>0</v>
      </c>
      <c r="J144" s="4">
        <f t="shared" si="115"/>
        <v>0</v>
      </c>
      <c r="K144" s="4">
        <f>K145+K146</f>
        <v>0</v>
      </c>
      <c r="L144" s="4">
        <f t="shared" ref="L144" si="116">L145+L146</f>
        <v>0</v>
      </c>
      <c r="M144" s="4">
        <f t="shared" ref="M144" si="117">M145+M146</f>
        <v>0</v>
      </c>
      <c r="N144" s="4">
        <f t="shared" ref="N144" si="118">N145+N146</f>
        <v>0</v>
      </c>
      <c r="O144" s="4">
        <f t="shared" ref="O144" si="119">O145+O146</f>
        <v>0</v>
      </c>
      <c r="P144" s="4">
        <f t="shared" ref="P144" si="120">P145+P146</f>
        <v>0</v>
      </c>
    </row>
    <row r="145" spans="1:21" ht="15" customHeight="1" x14ac:dyDescent="0.25">
      <c r="A145" s="38"/>
      <c r="B145" s="39"/>
      <c r="C145" s="40"/>
      <c r="D145" s="11" t="s">
        <v>17</v>
      </c>
      <c r="E145" s="4">
        <f t="shared" si="114"/>
        <v>7</v>
      </c>
      <c r="F145" s="4">
        <v>0</v>
      </c>
      <c r="G145" s="4">
        <v>7</v>
      </c>
      <c r="H145" s="4">
        <v>0</v>
      </c>
      <c r="I145" s="4">
        <v>0</v>
      </c>
      <c r="J145" s="4">
        <v>0</v>
      </c>
      <c r="K145" s="4">
        <v>0</v>
      </c>
      <c r="L145" s="4">
        <f t="shared" ref="L145:P146" si="121">K145+(K145/100*4)</f>
        <v>0</v>
      </c>
      <c r="M145" s="4">
        <f t="shared" si="121"/>
        <v>0</v>
      </c>
      <c r="N145" s="4">
        <f t="shared" si="121"/>
        <v>0</v>
      </c>
      <c r="O145" s="4">
        <f t="shared" si="121"/>
        <v>0</v>
      </c>
      <c r="P145" s="4">
        <f t="shared" si="121"/>
        <v>0</v>
      </c>
    </row>
    <row r="146" spans="1:21" ht="15" customHeight="1" x14ac:dyDescent="0.25">
      <c r="A146" s="38"/>
      <c r="B146" s="39"/>
      <c r="C146" s="40"/>
      <c r="D146" s="11" t="s">
        <v>19</v>
      </c>
      <c r="E146" s="4">
        <f t="shared" si="114"/>
        <v>690.7</v>
      </c>
      <c r="F146" s="4">
        <v>0</v>
      </c>
      <c r="G146" s="4">
        <v>690.7</v>
      </c>
      <c r="H146" s="4">
        <v>0</v>
      </c>
      <c r="I146" s="4">
        <v>0</v>
      </c>
      <c r="J146" s="4">
        <v>0</v>
      </c>
      <c r="K146" s="4">
        <v>0</v>
      </c>
      <c r="L146" s="4">
        <f t="shared" si="121"/>
        <v>0</v>
      </c>
      <c r="M146" s="4">
        <f t="shared" si="121"/>
        <v>0</v>
      </c>
      <c r="N146" s="4">
        <f t="shared" si="121"/>
        <v>0</v>
      </c>
      <c r="O146" s="4">
        <f t="shared" si="121"/>
        <v>0</v>
      </c>
      <c r="P146" s="4">
        <f t="shared" si="121"/>
        <v>0</v>
      </c>
    </row>
    <row r="147" spans="1:21" ht="15" customHeight="1" x14ac:dyDescent="0.25">
      <c r="A147" s="38" t="s">
        <v>375</v>
      </c>
      <c r="B147" s="39" t="s">
        <v>71</v>
      </c>
      <c r="C147" s="40" t="s">
        <v>63</v>
      </c>
      <c r="D147" s="11" t="s">
        <v>177</v>
      </c>
      <c r="E147" s="4">
        <f>SUM(F147:P147)</f>
        <v>8800</v>
      </c>
      <c r="F147" s="4">
        <f>F148</f>
        <v>800</v>
      </c>
      <c r="G147" s="4">
        <f t="shared" ref="G147:K147" si="122">G148</f>
        <v>800</v>
      </c>
      <c r="H147" s="4">
        <f t="shared" si="122"/>
        <v>800</v>
      </c>
      <c r="I147" s="4">
        <f t="shared" si="122"/>
        <v>800</v>
      </c>
      <c r="J147" s="4">
        <f t="shared" si="122"/>
        <v>800</v>
      </c>
      <c r="K147" s="4">
        <f t="shared" si="122"/>
        <v>800</v>
      </c>
      <c r="L147" s="4">
        <f t="shared" ref="L147" si="123">L148</f>
        <v>800</v>
      </c>
      <c r="M147" s="4">
        <f t="shared" ref="M147" si="124">M148</f>
        <v>800</v>
      </c>
      <c r="N147" s="4">
        <f t="shared" ref="N147" si="125">N148</f>
        <v>800</v>
      </c>
      <c r="O147" s="4">
        <f t="shared" ref="O147" si="126">O148</f>
        <v>800</v>
      </c>
      <c r="P147" s="4">
        <f t="shared" ref="P147" si="127">P148</f>
        <v>800</v>
      </c>
      <c r="R147" s="3"/>
      <c r="S147" s="3"/>
      <c r="T147" s="3"/>
      <c r="U147" s="3"/>
    </row>
    <row r="148" spans="1:21" ht="15" customHeight="1" x14ac:dyDescent="0.25">
      <c r="A148" s="40"/>
      <c r="B148" s="39"/>
      <c r="C148" s="40"/>
      <c r="D148" s="11" t="s">
        <v>17</v>
      </c>
      <c r="E148" s="4">
        <f>SUM(F148:P148)</f>
        <v>8800</v>
      </c>
      <c r="F148" s="4">
        <v>800</v>
      </c>
      <c r="G148" s="4">
        <v>800</v>
      </c>
      <c r="H148" s="4">
        <v>800</v>
      </c>
      <c r="I148" s="4">
        <v>800</v>
      </c>
      <c r="J148" s="4">
        <v>800</v>
      </c>
      <c r="K148" s="4">
        <v>800</v>
      </c>
      <c r="L148" s="4">
        <v>800</v>
      </c>
      <c r="M148" s="4">
        <v>800</v>
      </c>
      <c r="N148" s="4">
        <v>800</v>
      </c>
      <c r="O148" s="4">
        <v>800</v>
      </c>
      <c r="P148" s="4">
        <v>800</v>
      </c>
    </row>
    <row r="149" spans="1:21" ht="17.25" customHeight="1" x14ac:dyDescent="0.25">
      <c r="A149" s="28" t="s">
        <v>259</v>
      </c>
      <c r="B149" s="31" t="s">
        <v>196</v>
      </c>
      <c r="C149" s="34" t="s">
        <v>329</v>
      </c>
      <c r="D149" s="11" t="s">
        <v>209</v>
      </c>
      <c r="E149" s="4">
        <f>E150+E151</f>
        <v>454.09999999999997</v>
      </c>
      <c r="F149" s="4">
        <f t="shared" ref="F149:P149" si="128">F150+F151</f>
        <v>0</v>
      </c>
      <c r="G149" s="4">
        <f t="shared" si="128"/>
        <v>0</v>
      </c>
      <c r="H149" s="4">
        <f t="shared" si="128"/>
        <v>0</v>
      </c>
      <c r="I149" s="4">
        <f t="shared" si="128"/>
        <v>0</v>
      </c>
      <c r="J149" s="4">
        <f t="shared" si="128"/>
        <v>145.30000000000001</v>
      </c>
      <c r="K149" s="4">
        <f t="shared" si="128"/>
        <v>0</v>
      </c>
      <c r="L149" s="4">
        <f t="shared" si="128"/>
        <v>0</v>
      </c>
      <c r="M149" s="4">
        <f t="shared" si="128"/>
        <v>0</v>
      </c>
      <c r="N149" s="4">
        <f t="shared" si="128"/>
        <v>0</v>
      </c>
      <c r="O149" s="4">
        <f t="shared" si="128"/>
        <v>0</v>
      </c>
      <c r="P149" s="4">
        <f t="shared" si="128"/>
        <v>0</v>
      </c>
    </row>
    <row r="150" spans="1:21" ht="15.75" customHeight="1" x14ac:dyDescent="0.25">
      <c r="A150" s="29"/>
      <c r="B150" s="32"/>
      <c r="C150" s="35"/>
      <c r="D150" s="11" t="s">
        <v>19</v>
      </c>
      <c r="E150" s="4">
        <f>E153+E156</f>
        <v>449.2</v>
      </c>
      <c r="F150" s="4">
        <f t="shared" ref="F150:P150" si="129">F153+F156</f>
        <v>0</v>
      </c>
      <c r="G150" s="4">
        <f t="shared" si="129"/>
        <v>0</v>
      </c>
      <c r="H150" s="4">
        <f t="shared" si="129"/>
        <v>0</v>
      </c>
      <c r="I150" s="4">
        <f t="shared" si="129"/>
        <v>0</v>
      </c>
      <c r="J150" s="4">
        <f>J153+J156</f>
        <v>143.5</v>
      </c>
      <c r="K150" s="4">
        <f t="shared" ref="K150" si="130">K153+K156</f>
        <v>0</v>
      </c>
      <c r="L150" s="4">
        <v>0</v>
      </c>
      <c r="M150" s="4">
        <f t="shared" si="129"/>
        <v>0</v>
      </c>
      <c r="N150" s="4">
        <f t="shared" si="129"/>
        <v>0</v>
      </c>
      <c r="O150" s="4">
        <f t="shared" si="129"/>
        <v>0</v>
      </c>
      <c r="P150" s="4">
        <f t="shared" si="129"/>
        <v>0</v>
      </c>
      <c r="Q150" s="3"/>
    </row>
    <row r="151" spans="1:21" ht="15.75" customHeight="1" x14ac:dyDescent="0.25">
      <c r="A151" s="29"/>
      <c r="B151" s="32"/>
      <c r="C151" s="36"/>
      <c r="D151" s="11" t="s">
        <v>17</v>
      </c>
      <c r="E151" s="4">
        <f>E154+E157</f>
        <v>4.9000000000000004</v>
      </c>
      <c r="F151" s="4">
        <f t="shared" ref="F151:P151" si="131">F154+F157</f>
        <v>0</v>
      </c>
      <c r="G151" s="4">
        <f t="shared" si="131"/>
        <v>0</v>
      </c>
      <c r="H151" s="4">
        <f t="shared" si="131"/>
        <v>0</v>
      </c>
      <c r="I151" s="4">
        <f t="shared" si="131"/>
        <v>0</v>
      </c>
      <c r="J151" s="4">
        <f>J154+J157</f>
        <v>1.8</v>
      </c>
      <c r="K151" s="4">
        <f t="shared" ref="K151" si="132">K154+K157</f>
        <v>0</v>
      </c>
      <c r="L151" s="4">
        <v>0</v>
      </c>
      <c r="M151" s="4">
        <f t="shared" si="131"/>
        <v>0</v>
      </c>
      <c r="N151" s="4">
        <f t="shared" si="131"/>
        <v>0</v>
      </c>
      <c r="O151" s="4">
        <f t="shared" si="131"/>
        <v>0</v>
      </c>
      <c r="P151" s="4">
        <f t="shared" si="131"/>
        <v>0</v>
      </c>
    </row>
    <row r="152" spans="1:21" x14ac:dyDescent="0.25">
      <c r="A152" s="29"/>
      <c r="B152" s="32"/>
      <c r="C152" s="34" t="s">
        <v>63</v>
      </c>
      <c r="D152" s="11" t="s">
        <v>177</v>
      </c>
      <c r="E152" s="4">
        <f>SUM(F152:P152)</f>
        <v>0</v>
      </c>
      <c r="F152" s="4">
        <f>F153+F154</f>
        <v>0</v>
      </c>
      <c r="G152" s="4">
        <f t="shared" ref="G152:P152" si="133">G153+G154</f>
        <v>0</v>
      </c>
      <c r="H152" s="4">
        <f t="shared" si="133"/>
        <v>0</v>
      </c>
      <c r="I152" s="4">
        <f t="shared" si="133"/>
        <v>0</v>
      </c>
      <c r="J152" s="4">
        <f t="shared" si="133"/>
        <v>0</v>
      </c>
      <c r="K152" s="4">
        <f t="shared" si="133"/>
        <v>0</v>
      </c>
      <c r="L152" s="4">
        <f>L153+L154</f>
        <v>0</v>
      </c>
      <c r="M152" s="4">
        <f t="shared" si="133"/>
        <v>0</v>
      </c>
      <c r="N152" s="4">
        <f t="shared" si="133"/>
        <v>0</v>
      </c>
      <c r="O152" s="4">
        <f t="shared" si="133"/>
        <v>0</v>
      </c>
      <c r="P152" s="4">
        <f t="shared" si="133"/>
        <v>0</v>
      </c>
    </row>
    <row r="153" spans="1:21" ht="15.75" customHeight="1" x14ac:dyDescent="0.25">
      <c r="A153" s="29"/>
      <c r="B153" s="32"/>
      <c r="C153" s="35"/>
      <c r="D153" s="11" t="s">
        <v>19</v>
      </c>
      <c r="E153" s="4">
        <f t="shared" ref="E153:E154" si="134">SUM(F153:P153)</f>
        <v>0</v>
      </c>
      <c r="F153" s="4">
        <v>0</v>
      </c>
      <c r="G153" s="4">
        <v>0</v>
      </c>
      <c r="H153" s="4">
        <v>0</v>
      </c>
      <c r="I153" s="4">
        <v>0</v>
      </c>
      <c r="J153" s="4">
        <v>0</v>
      </c>
      <c r="K153" s="4">
        <v>0</v>
      </c>
      <c r="L153" s="4">
        <f>12-12</f>
        <v>0</v>
      </c>
      <c r="M153" s="4">
        <v>0</v>
      </c>
      <c r="N153" s="4">
        <v>0</v>
      </c>
      <c r="O153" s="4">
        <v>0</v>
      </c>
      <c r="P153" s="4">
        <v>0</v>
      </c>
    </row>
    <row r="154" spans="1:21" x14ac:dyDescent="0.25">
      <c r="A154" s="29"/>
      <c r="B154" s="32"/>
      <c r="C154" s="36"/>
      <c r="D154" s="11" t="s">
        <v>17</v>
      </c>
      <c r="E154" s="4">
        <f t="shared" si="134"/>
        <v>0</v>
      </c>
      <c r="F154" s="4">
        <v>0</v>
      </c>
      <c r="G154" s="4">
        <v>0</v>
      </c>
      <c r="H154" s="4">
        <v>0</v>
      </c>
      <c r="I154" s="4">
        <v>0</v>
      </c>
      <c r="J154" s="4">
        <v>0</v>
      </c>
      <c r="K154" s="4">
        <v>0</v>
      </c>
      <c r="L154" s="4">
        <v>0</v>
      </c>
      <c r="M154" s="4">
        <v>0</v>
      </c>
      <c r="N154" s="4">
        <v>0</v>
      </c>
      <c r="O154" s="4">
        <v>0</v>
      </c>
      <c r="P154" s="4">
        <v>0</v>
      </c>
    </row>
    <row r="155" spans="1:21" ht="15.75" customHeight="1" x14ac:dyDescent="0.25">
      <c r="A155" s="29"/>
      <c r="B155" s="32"/>
      <c r="C155" s="40" t="s">
        <v>327</v>
      </c>
      <c r="D155" s="11" t="s">
        <v>177</v>
      </c>
      <c r="E155" s="4">
        <f>SUM(F155:P155)</f>
        <v>454.1</v>
      </c>
      <c r="F155" s="4">
        <f t="shared" ref="F155:I155" si="135">F156+F157</f>
        <v>0</v>
      </c>
      <c r="G155" s="4">
        <f t="shared" si="135"/>
        <v>0</v>
      </c>
      <c r="H155" s="4">
        <f t="shared" si="135"/>
        <v>0</v>
      </c>
      <c r="I155" s="4">
        <f t="shared" si="135"/>
        <v>0</v>
      </c>
      <c r="J155" s="4">
        <f>J156+J157</f>
        <v>145.30000000000001</v>
      </c>
      <c r="K155" s="4">
        <f t="shared" ref="K155:P155" si="136">K156+K157</f>
        <v>0</v>
      </c>
      <c r="L155" s="4">
        <f t="shared" si="136"/>
        <v>308.8</v>
      </c>
      <c r="M155" s="4">
        <f t="shared" si="136"/>
        <v>0</v>
      </c>
      <c r="N155" s="4">
        <f t="shared" si="136"/>
        <v>0</v>
      </c>
      <c r="O155" s="4">
        <f t="shared" si="136"/>
        <v>0</v>
      </c>
      <c r="P155" s="4">
        <f t="shared" si="136"/>
        <v>0</v>
      </c>
    </row>
    <row r="156" spans="1:21" ht="15.75" customHeight="1" x14ac:dyDescent="0.25">
      <c r="A156" s="29"/>
      <c r="B156" s="32"/>
      <c r="C156" s="40"/>
      <c r="D156" s="11" t="s">
        <v>19</v>
      </c>
      <c r="E156" s="4">
        <f t="shared" ref="E156:E157" si="137">SUM(F156:P156)</f>
        <v>449.2</v>
      </c>
      <c r="F156" s="4">
        <v>0</v>
      </c>
      <c r="G156" s="4">
        <v>0</v>
      </c>
      <c r="H156" s="4">
        <v>0</v>
      </c>
      <c r="I156" s="4">
        <v>0</v>
      </c>
      <c r="J156" s="4">
        <v>143.5</v>
      </c>
      <c r="K156" s="4">
        <f>131.6-131.6</f>
        <v>0</v>
      </c>
      <c r="L156" s="4">
        <v>305.7</v>
      </c>
      <c r="M156" s="4">
        <v>0</v>
      </c>
      <c r="N156" s="4">
        <v>0</v>
      </c>
      <c r="O156" s="4">
        <v>0</v>
      </c>
      <c r="P156" s="4">
        <v>0</v>
      </c>
    </row>
    <row r="157" spans="1:21" ht="15.75" customHeight="1" x14ac:dyDescent="0.25">
      <c r="A157" s="30"/>
      <c r="B157" s="33"/>
      <c r="C157" s="40"/>
      <c r="D157" s="11" t="s">
        <v>17</v>
      </c>
      <c r="E157" s="4">
        <f t="shared" si="137"/>
        <v>4.9000000000000004</v>
      </c>
      <c r="F157" s="4">
        <v>0</v>
      </c>
      <c r="G157" s="4">
        <v>0</v>
      </c>
      <c r="H157" s="4">
        <v>0</v>
      </c>
      <c r="I157" s="4">
        <v>0</v>
      </c>
      <c r="J157" s="4">
        <v>1.8</v>
      </c>
      <c r="K157" s="4">
        <v>0</v>
      </c>
      <c r="L157" s="4">
        <v>3.1</v>
      </c>
      <c r="M157" s="4">
        <v>0</v>
      </c>
      <c r="N157" s="4">
        <v>0</v>
      </c>
      <c r="O157" s="4">
        <v>0</v>
      </c>
      <c r="P157" s="4">
        <v>0</v>
      </c>
    </row>
    <row r="158" spans="1:21" ht="15" customHeight="1" x14ac:dyDescent="0.25">
      <c r="A158" s="38" t="s">
        <v>439</v>
      </c>
      <c r="B158" s="39" t="s">
        <v>440</v>
      </c>
      <c r="C158" s="40" t="s">
        <v>63</v>
      </c>
      <c r="D158" s="11" t="s">
        <v>177</v>
      </c>
      <c r="E158" s="4">
        <f>SUM(F158:P158)</f>
        <v>216684.09999999998</v>
      </c>
      <c r="F158" s="4">
        <f>F159</f>
        <v>0</v>
      </c>
      <c r="G158" s="4">
        <f t="shared" ref="G158:P158" si="138">G159</f>
        <v>0</v>
      </c>
      <c r="H158" s="4">
        <f t="shared" si="138"/>
        <v>0</v>
      </c>
      <c r="I158" s="4">
        <f t="shared" si="138"/>
        <v>0</v>
      </c>
      <c r="J158" s="4">
        <f t="shared" si="138"/>
        <v>0</v>
      </c>
      <c r="K158" s="4">
        <f t="shared" si="138"/>
        <v>13423.4</v>
      </c>
      <c r="L158" s="4">
        <f t="shared" si="138"/>
        <v>67819.100000000006</v>
      </c>
      <c r="M158" s="4">
        <f t="shared" si="138"/>
        <v>67599.899999999994</v>
      </c>
      <c r="N158" s="4">
        <f t="shared" si="138"/>
        <v>67841.7</v>
      </c>
      <c r="O158" s="4">
        <f t="shared" si="138"/>
        <v>0</v>
      </c>
      <c r="P158" s="4">
        <f t="shared" si="138"/>
        <v>0</v>
      </c>
    </row>
    <row r="159" spans="1:21" ht="15" customHeight="1" x14ac:dyDescent="0.25">
      <c r="A159" s="40"/>
      <c r="B159" s="39"/>
      <c r="C159" s="40"/>
      <c r="D159" s="11" t="s">
        <v>17</v>
      </c>
      <c r="E159" s="4">
        <f>SUM(F159:P159)</f>
        <v>216684.09999999998</v>
      </c>
      <c r="F159" s="4">
        <v>0</v>
      </c>
      <c r="G159" s="4">
        <v>0</v>
      </c>
      <c r="H159" s="4">
        <v>0</v>
      </c>
      <c r="I159" s="4">
        <v>0</v>
      </c>
      <c r="J159" s="4">
        <v>0</v>
      </c>
      <c r="K159" s="4">
        <v>13423.4</v>
      </c>
      <c r="L159" s="4">
        <f>67819.1</f>
        <v>67819.100000000006</v>
      </c>
      <c r="M159" s="4">
        <f>67599.9</f>
        <v>67599.899999999994</v>
      </c>
      <c r="N159" s="4">
        <f>67841.7</f>
        <v>67841.7</v>
      </c>
      <c r="O159" s="4">
        <v>0</v>
      </c>
      <c r="P159" s="4">
        <v>0</v>
      </c>
    </row>
    <row r="160" spans="1:21" x14ac:dyDescent="0.25">
      <c r="A160" s="41" t="s">
        <v>376</v>
      </c>
      <c r="B160" s="41"/>
      <c r="C160" s="38"/>
      <c r="D160" s="11" t="s">
        <v>177</v>
      </c>
      <c r="E160" s="4">
        <f t="shared" ref="E160:E162" si="139">SUM(F160:P160)</f>
        <v>429040.29999999993</v>
      </c>
      <c r="F160" s="4">
        <f>F161+F162</f>
        <v>10450.299999999999</v>
      </c>
      <c r="G160" s="4">
        <f t="shared" ref="G160:P160" si="140">G161+G162</f>
        <v>12030.7</v>
      </c>
      <c r="H160" s="4">
        <f t="shared" si="140"/>
        <v>15161.199999999999</v>
      </c>
      <c r="I160" s="4">
        <f t="shared" si="140"/>
        <v>16530.7</v>
      </c>
      <c r="J160" s="4">
        <f t="shared" si="140"/>
        <v>21674.399999999998</v>
      </c>
      <c r="K160" s="4">
        <f>K161+K162</f>
        <v>35067.599999999999</v>
      </c>
      <c r="L160" s="4">
        <f t="shared" si="140"/>
        <v>91689.900000000009</v>
      </c>
      <c r="M160" s="4">
        <f t="shared" si="140"/>
        <v>91565.599999999991</v>
      </c>
      <c r="N160" s="4">
        <f t="shared" si="140"/>
        <v>92102.9</v>
      </c>
      <c r="O160" s="4">
        <f t="shared" si="140"/>
        <v>20979.9</v>
      </c>
      <c r="P160" s="4">
        <f t="shared" si="140"/>
        <v>21787.1</v>
      </c>
    </row>
    <row r="161" spans="1:16" x14ac:dyDescent="0.25">
      <c r="A161" s="41"/>
      <c r="B161" s="41"/>
      <c r="C161" s="38"/>
      <c r="D161" s="11" t="s">
        <v>17</v>
      </c>
      <c r="E161" s="4">
        <f t="shared" si="139"/>
        <v>427900.4</v>
      </c>
      <c r="F161" s="4">
        <f>F148+F145+F143+F141+F139+F137+F135+F133+F131+F129+F127+F151+F159</f>
        <v>10450.299999999999</v>
      </c>
      <c r="G161" s="4">
        <f t="shared" ref="G161:P161" si="141">G148+G145+G143+G141+G139+G137+G135+G133+G131+G129+G127+G151+G159</f>
        <v>11340</v>
      </c>
      <c r="H161" s="4">
        <f t="shared" si="141"/>
        <v>15161.199999999999</v>
      </c>
      <c r="I161" s="4">
        <f t="shared" si="141"/>
        <v>16530.7</v>
      </c>
      <c r="J161" s="4">
        <f t="shared" si="141"/>
        <v>21530.899999999998</v>
      </c>
      <c r="K161" s="4">
        <f>K148+K145+K143+K141+K139+K137+K135+K133+K131+K129+K127+K151+K159</f>
        <v>35067.599999999999</v>
      </c>
      <c r="L161" s="4">
        <f>L148+L145+L143+L141+L139+L137+L135+L133+L131+L129+L127+L151+L159+L157</f>
        <v>91384.200000000012</v>
      </c>
      <c r="M161" s="4">
        <f>M148+M145+M143+M141+M139+M137+M135+M133+M131+M129+M127+M151+M159</f>
        <v>91565.599999999991</v>
      </c>
      <c r="N161" s="4">
        <f t="shared" si="141"/>
        <v>92102.9</v>
      </c>
      <c r="O161" s="4">
        <f t="shared" si="141"/>
        <v>20979.9</v>
      </c>
      <c r="P161" s="4">
        <f t="shared" si="141"/>
        <v>21787.1</v>
      </c>
    </row>
    <row r="162" spans="1:16" ht="17.25" customHeight="1" x14ac:dyDescent="0.25">
      <c r="A162" s="41"/>
      <c r="B162" s="41"/>
      <c r="C162" s="38"/>
      <c r="D162" s="11" t="s">
        <v>19</v>
      </c>
      <c r="E162" s="4">
        <f t="shared" si="139"/>
        <v>1139.9000000000001</v>
      </c>
      <c r="F162" s="4">
        <f>F146+F150</f>
        <v>0</v>
      </c>
      <c r="G162" s="4">
        <f t="shared" ref="G162:P162" si="142">G146+G150</f>
        <v>690.7</v>
      </c>
      <c r="H162" s="4">
        <f t="shared" si="142"/>
        <v>0</v>
      </c>
      <c r="I162" s="4">
        <f t="shared" si="142"/>
        <v>0</v>
      </c>
      <c r="J162" s="4">
        <f t="shared" si="142"/>
        <v>143.5</v>
      </c>
      <c r="K162" s="4">
        <f t="shared" si="142"/>
        <v>0</v>
      </c>
      <c r="L162" s="4">
        <f>L146+L150+L153+L156</f>
        <v>305.7</v>
      </c>
      <c r="M162" s="4">
        <f t="shared" si="142"/>
        <v>0</v>
      </c>
      <c r="N162" s="4">
        <f t="shared" si="142"/>
        <v>0</v>
      </c>
      <c r="O162" s="4">
        <f t="shared" si="142"/>
        <v>0</v>
      </c>
      <c r="P162" s="4">
        <f t="shared" si="142"/>
        <v>0</v>
      </c>
    </row>
    <row r="163" spans="1:16" x14ac:dyDescent="0.25">
      <c r="A163" s="40" t="s">
        <v>72</v>
      </c>
      <c r="B163" s="40"/>
      <c r="C163" s="40"/>
      <c r="D163" s="40"/>
      <c r="E163" s="40"/>
      <c r="F163" s="40"/>
      <c r="G163" s="40"/>
      <c r="H163" s="40"/>
      <c r="I163" s="40"/>
      <c r="J163" s="40"/>
      <c r="K163" s="40"/>
      <c r="L163" s="40"/>
      <c r="M163" s="40"/>
      <c r="N163" s="40"/>
      <c r="O163" s="40"/>
      <c r="P163" s="40"/>
    </row>
    <row r="164" spans="1:16" ht="21.75" customHeight="1" x14ac:dyDescent="0.25">
      <c r="A164" s="38" t="s">
        <v>377</v>
      </c>
      <c r="B164" s="39" t="s">
        <v>73</v>
      </c>
      <c r="C164" s="40" t="s">
        <v>63</v>
      </c>
      <c r="D164" s="11" t="s">
        <v>177</v>
      </c>
      <c r="E164" s="4">
        <f>SUM(F164:P164)</f>
        <v>110.2</v>
      </c>
      <c r="F164" s="4">
        <v>8</v>
      </c>
      <c r="G164" s="4">
        <v>8.4</v>
      </c>
      <c r="H164" s="4">
        <v>8.8000000000000007</v>
      </c>
      <c r="I164" s="4">
        <v>9.1999999999999993</v>
      </c>
      <c r="J164" s="4">
        <v>9.6</v>
      </c>
      <c r="K164" s="4">
        <v>10</v>
      </c>
      <c r="L164" s="4">
        <f>K164+(K164/100*4)</f>
        <v>10.4</v>
      </c>
      <c r="M164" s="4">
        <f>M165</f>
        <v>10.8</v>
      </c>
      <c r="N164" s="4">
        <f t="shared" ref="N164:P164" si="143">N165</f>
        <v>11.2</v>
      </c>
      <c r="O164" s="4">
        <f t="shared" si="143"/>
        <v>11.7</v>
      </c>
      <c r="P164" s="4">
        <f t="shared" si="143"/>
        <v>12.1</v>
      </c>
    </row>
    <row r="165" spans="1:16" ht="21.75" customHeight="1" x14ac:dyDescent="0.25">
      <c r="A165" s="38"/>
      <c r="B165" s="39"/>
      <c r="C165" s="40"/>
      <c r="D165" s="11" t="s">
        <v>17</v>
      </c>
      <c r="E165" s="4">
        <f t="shared" ref="E165:E169" si="144">SUM(F165:P165)</f>
        <v>110.2</v>
      </c>
      <c r="F165" s="4">
        <v>8</v>
      </c>
      <c r="G165" s="4">
        <v>8.4</v>
      </c>
      <c r="H165" s="4">
        <v>8.8000000000000007</v>
      </c>
      <c r="I165" s="4">
        <v>9.1999999999999993</v>
      </c>
      <c r="J165" s="4">
        <v>9.6</v>
      </c>
      <c r="K165" s="4">
        <v>10</v>
      </c>
      <c r="L165" s="4">
        <f>K165+(K165/100*4)</f>
        <v>10.4</v>
      </c>
      <c r="M165" s="4">
        <v>10.8</v>
      </c>
      <c r="N165" s="4">
        <v>11.2</v>
      </c>
      <c r="O165" s="4">
        <v>11.7</v>
      </c>
      <c r="P165" s="4">
        <v>12.1</v>
      </c>
    </row>
    <row r="166" spans="1:16" x14ac:dyDescent="0.25">
      <c r="A166" s="38" t="s">
        <v>11</v>
      </c>
      <c r="B166" s="39" t="s">
        <v>490</v>
      </c>
      <c r="C166" s="40" t="s">
        <v>327</v>
      </c>
      <c r="D166" s="11" t="s">
        <v>177</v>
      </c>
      <c r="E166" s="4">
        <f t="shared" si="144"/>
        <v>734.67600000000004</v>
      </c>
      <c r="F166" s="4">
        <v>0</v>
      </c>
      <c r="G166" s="4">
        <v>60</v>
      </c>
      <c r="H166" s="4">
        <v>62.9</v>
      </c>
      <c r="I166" s="4">
        <v>65.900000000000006</v>
      </c>
      <c r="J166" s="4">
        <v>68.900000000000006</v>
      </c>
      <c r="K166" s="4">
        <v>71.900000000000006</v>
      </c>
      <c r="L166" s="4">
        <f t="shared" ref="L166:P169" si="145">K166+(K166/100*4)</f>
        <v>74.77600000000001</v>
      </c>
      <c r="M166" s="4">
        <f>M167</f>
        <v>77.8</v>
      </c>
      <c r="N166" s="4">
        <f t="shared" ref="N166:P166" si="146">N167</f>
        <v>80.900000000000006</v>
      </c>
      <c r="O166" s="4">
        <f t="shared" si="146"/>
        <v>84.1</v>
      </c>
      <c r="P166" s="4">
        <f t="shared" si="146"/>
        <v>87.5</v>
      </c>
    </row>
    <row r="167" spans="1:16" ht="16.5" customHeight="1" x14ac:dyDescent="0.25">
      <c r="A167" s="38"/>
      <c r="B167" s="39"/>
      <c r="C167" s="40"/>
      <c r="D167" s="11" t="s">
        <v>17</v>
      </c>
      <c r="E167" s="4">
        <f t="shared" si="144"/>
        <v>734.67600000000004</v>
      </c>
      <c r="F167" s="4">
        <v>0</v>
      </c>
      <c r="G167" s="4">
        <v>60</v>
      </c>
      <c r="H167" s="4">
        <v>62.9</v>
      </c>
      <c r="I167" s="4">
        <v>65.900000000000006</v>
      </c>
      <c r="J167" s="4">
        <v>68.900000000000006</v>
      </c>
      <c r="K167" s="4">
        <v>71.900000000000006</v>
      </c>
      <c r="L167" s="4">
        <f t="shared" si="145"/>
        <v>74.77600000000001</v>
      </c>
      <c r="M167" s="4">
        <v>77.8</v>
      </c>
      <c r="N167" s="4">
        <v>80.900000000000006</v>
      </c>
      <c r="O167" s="4">
        <v>84.1</v>
      </c>
      <c r="P167" s="4">
        <v>87.5</v>
      </c>
    </row>
    <row r="168" spans="1:16" x14ac:dyDescent="0.25">
      <c r="A168" s="38" t="s">
        <v>140</v>
      </c>
      <c r="B168" s="39" t="s">
        <v>333</v>
      </c>
      <c r="C168" s="40" t="s">
        <v>63</v>
      </c>
      <c r="D168" s="11" t="s">
        <v>177</v>
      </c>
      <c r="E168" s="4">
        <f t="shared" si="144"/>
        <v>54.4</v>
      </c>
      <c r="F168" s="4">
        <v>0</v>
      </c>
      <c r="G168" s="4">
        <v>0</v>
      </c>
      <c r="H168" s="4">
        <f>50+4.4</f>
        <v>54.4</v>
      </c>
      <c r="I168" s="4">
        <v>0</v>
      </c>
      <c r="J168" s="4">
        <v>0</v>
      </c>
      <c r="K168" s="4">
        <v>0</v>
      </c>
      <c r="L168" s="4">
        <f t="shared" si="145"/>
        <v>0</v>
      </c>
      <c r="M168" s="4">
        <f t="shared" si="145"/>
        <v>0</v>
      </c>
      <c r="N168" s="4">
        <f t="shared" si="145"/>
        <v>0</v>
      </c>
      <c r="O168" s="4">
        <f t="shared" si="145"/>
        <v>0</v>
      </c>
      <c r="P168" s="4">
        <f t="shared" si="145"/>
        <v>0</v>
      </c>
    </row>
    <row r="169" spans="1:16" ht="15.75" customHeight="1" x14ac:dyDescent="0.25">
      <c r="A169" s="38"/>
      <c r="B169" s="39"/>
      <c r="C169" s="40"/>
      <c r="D169" s="11" t="s">
        <v>17</v>
      </c>
      <c r="E169" s="4">
        <f t="shared" si="144"/>
        <v>54.4</v>
      </c>
      <c r="F169" s="4">
        <v>0</v>
      </c>
      <c r="G169" s="4">
        <v>0</v>
      </c>
      <c r="H169" s="4">
        <f>50+4.4</f>
        <v>54.4</v>
      </c>
      <c r="I169" s="4">
        <v>0</v>
      </c>
      <c r="J169" s="4">
        <v>0</v>
      </c>
      <c r="K169" s="4">
        <v>0</v>
      </c>
      <c r="L169" s="4">
        <f t="shared" si="145"/>
        <v>0</v>
      </c>
      <c r="M169" s="4">
        <f t="shared" si="145"/>
        <v>0</v>
      </c>
      <c r="N169" s="4">
        <f t="shared" si="145"/>
        <v>0</v>
      </c>
      <c r="O169" s="4">
        <f t="shared" si="145"/>
        <v>0</v>
      </c>
      <c r="P169" s="4">
        <f t="shared" si="145"/>
        <v>0</v>
      </c>
    </row>
    <row r="170" spans="1:16" x14ac:dyDescent="0.25">
      <c r="A170" s="41" t="s">
        <v>378</v>
      </c>
      <c r="B170" s="41"/>
      <c r="C170" s="40"/>
      <c r="D170" s="11" t="s">
        <v>177</v>
      </c>
      <c r="E170" s="4">
        <f>SUM(F170:P170)</f>
        <v>899.27600000000007</v>
      </c>
      <c r="F170" s="4">
        <f>F171+F172</f>
        <v>8</v>
      </c>
      <c r="G170" s="4">
        <f t="shared" ref="G170:P170" si="147">G171+G172</f>
        <v>68.400000000000006</v>
      </c>
      <c r="H170" s="4">
        <f t="shared" si="147"/>
        <v>126.1</v>
      </c>
      <c r="I170" s="4">
        <f t="shared" si="147"/>
        <v>75.100000000000009</v>
      </c>
      <c r="J170" s="4">
        <f t="shared" si="147"/>
        <v>78.5</v>
      </c>
      <c r="K170" s="4">
        <f t="shared" si="147"/>
        <v>81.900000000000006</v>
      </c>
      <c r="L170" s="4">
        <f t="shared" si="147"/>
        <v>85.176000000000016</v>
      </c>
      <c r="M170" s="4">
        <f t="shared" si="147"/>
        <v>88.6</v>
      </c>
      <c r="N170" s="4">
        <f t="shared" si="147"/>
        <v>92.100000000000009</v>
      </c>
      <c r="O170" s="4">
        <f t="shared" si="147"/>
        <v>95.8</v>
      </c>
      <c r="P170" s="4">
        <f t="shared" si="147"/>
        <v>99.6</v>
      </c>
    </row>
    <row r="171" spans="1:16" x14ac:dyDescent="0.25">
      <c r="A171" s="41"/>
      <c r="B171" s="41"/>
      <c r="C171" s="40"/>
      <c r="D171" s="11" t="s">
        <v>17</v>
      </c>
      <c r="E171" s="4">
        <f t="shared" ref="E171:E172" si="148">SUM(F171:P171)</f>
        <v>899.27600000000007</v>
      </c>
      <c r="F171" s="4">
        <f>F169+F167+F165</f>
        <v>8</v>
      </c>
      <c r="G171" s="4">
        <f t="shared" ref="G171:P171" si="149">G169+G167+G165</f>
        <v>68.400000000000006</v>
      </c>
      <c r="H171" s="4">
        <f t="shared" si="149"/>
        <v>126.1</v>
      </c>
      <c r="I171" s="4">
        <f t="shared" si="149"/>
        <v>75.100000000000009</v>
      </c>
      <c r="J171" s="4">
        <f t="shared" si="149"/>
        <v>78.5</v>
      </c>
      <c r="K171" s="4">
        <f t="shared" si="149"/>
        <v>81.900000000000006</v>
      </c>
      <c r="L171" s="4">
        <f t="shared" si="149"/>
        <v>85.176000000000016</v>
      </c>
      <c r="M171" s="4">
        <f t="shared" si="149"/>
        <v>88.6</v>
      </c>
      <c r="N171" s="4">
        <f t="shared" si="149"/>
        <v>92.100000000000009</v>
      </c>
      <c r="O171" s="4">
        <f t="shared" si="149"/>
        <v>95.8</v>
      </c>
      <c r="P171" s="4">
        <f t="shared" si="149"/>
        <v>99.6</v>
      </c>
    </row>
    <row r="172" spans="1:16" x14ac:dyDescent="0.25">
      <c r="A172" s="41"/>
      <c r="B172" s="41"/>
      <c r="C172" s="40"/>
      <c r="D172" s="11" t="s">
        <v>19</v>
      </c>
      <c r="E172" s="4">
        <f t="shared" si="148"/>
        <v>0</v>
      </c>
      <c r="F172" s="4">
        <v>0</v>
      </c>
      <c r="G172" s="4">
        <v>0</v>
      </c>
      <c r="H172" s="4">
        <v>0</v>
      </c>
      <c r="I172" s="4">
        <v>0</v>
      </c>
      <c r="J172" s="4">
        <v>0</v>
      </c>
      <c r="K172" s="4">
        <v>0</v>
      </c>
      <c r="L172" s="4">
        <v>0</v>
      </c>
      <c r="M172" s="4">
        <v>0</v>
      </c>
      <c r="N172" s="4">
        <v>0</v>
      </c>
      <c r="O172" s="4">
        <v>0</v>
      </c>
      <c r="P172" s="4">
        <v>0</v>
      </c>
    </row>
    <row r="173" spans="1:16" x14ac:dyDescent="0.25">
      <c r="A173" s="40" t="s">
        <v>74</v>
      </c>
      <c r="B173" s="40"/>
      <c r="C173" s="40"/>
      <c r="D173" s="40"/>
      <c r="E173" s="40"/>
      <c r="F173" s="40"/>
      <c r="G173" s="40"/>
      <c r="H173" s="40"/>
      <c r="I173" s="40"/>
      <c r="J173" s="40"/>
      <c r="K173" s="40"/>
      <c r="L173" s="40"/>
      <c r="M173" s="40"/>
      <c r="N173" s="40"/>
      <c r="O173" s="40"/>
      <c r="P173" s="40"/>
    </row>
    <row r="174" spans="1:16" x14ac:dyDescent="0.25">
      <c r="A174" s="38" t="s">
        <v>379</v>
      </c>
      <c r="B174" s="39" t="s">
        <v>464</v>
      </c>
      <c r="C174" s="40" t="s">
        <v>75</v>
      </c>
      <c r="D174" s="11" t="s">
        <v>177</v>
      </c>
      <c r="E174" s="4">
        <f>SUM(F174:P174)</f>
        <v>115</v>
      </c>
      <c r="F174" s="4">
        <v>0</v>
      </c>
      <c r="G174" s="4">
        <v>0</v>
      </c>
      <c r="H174" s="4">
        <v>115</v>
      </c>
      <c r="I174" s="4">
        <v>0</v>
      </c>
      <c r="J174" s="4">
        <v>0</v>
      </c>
      <c r="K174" s="4">
        <v>0</v>
      </c>
      <c r="L174" s="4">
        <v>0</v>
      </c>
      <c r="M174" s="4">
        <v>0</v>
      </c>
      <c r="N174" s="4">
        <v>0</v>
      </c>
      <c r="O174" s="4">
        <v>0</v>
      </c>
      <c r="P174" s="4">
        <v>0</v>
      </c>
    </row>
    <row r="175" spans="1:16" ht="13.5" customHeight="1" x14ac:dyDescent="0.25">
      <c r="A175" s="38"/>
      <c r="B175" s="39"/>
      <c r="C175" s="40"/>
      <c r="D175" s="11" t="s">
        <v>17</v>
      </c>
      <c r="E175" s="4">
        <f t="shared" ref="E175:E188" si="150">SUM(F175:P175)</f>
        <v>115</v>
      </c>
      <c r="F175" s="4">
        <v>0</v>
      </c>
      <c r="G175" s="4">
        <v>0</v>
      </c>
      <c r="H175" s="4">
        <v>115</v>
      </c>
      <c r="I175" s="4">
        <v>0</v>
      </c>
      <c r="J175" s="4">
        <v>0</v>
      </c>
      <c r="K175" s="4">
        <v>0</v>
      </c>
      <c r="L175" s="4">
        <v>0</v>
      </c>
      <c r="M175" s="4">
        <v>0</v>
      </c>
      <c r="N175" s="4">
        <v>0</v>
      </c>
      <c r="O175" s="4">
        <v>0</v>
      </c>
      <c r="P175" s="4">
        <v>0</v>
      </c>
    </row>
    <row r="176" spans="1:16" x14ac:dyDescent="0.25">
      <c r="A176" s="38" t="s">
        <v>380</v>
      </c>
      <c r="B176" s="39" t="s">
        <v>76</v>
      </c>
      <c r="C176" s="40" t="s">
        <v>75</v>
      </c>
      <c r="D176" s="11" t="s">
        <v>177</v>
      </c>
      <c r="E176" s="4">
        <f t="shared" si="150"/>
        <v>85</v>
      </c>
      <c r="F176" s="4">
        <v>0</v>
      </c>
      <c r="G176" s="4">
        <v>0</v>
      </c>
      <c r="H176" s="4">
        <v>85</v>
      </c>
      <c r="I176" s="4">
        <v>0</v>
      </c>
      <c r="J176" s="4">
        <v>0</v>
      </c>
      <c r="K176" s="4">
        <v>0</v>
      </c>
      <c r="L176" s="4">
        <v>0</v>
      </c>
      <c r="M176" s="4">
        <v>0</v>
      </c>
      <c r="N176" s="4">
        <v>0</v>
      </c>
      <c r="O176" s="4">
        <v>0</v>
      </c>
      <c r="P176" s="4">
        <v>0</v>
      </c>
    </row>
    <row r="177" spans="1:16" ht="12" customHeight="1" x14ac:dyDescent="0.25">
      <c r="A177" s="38"/>
      <c r="B177" s="39"/>
      <c r="C177" s="40"/>
      <c r="D177" s="11" t="s">
        <v>17</v>
      </c>
      <c r="E177" s="4">
        <f t="shared" si="150"/>
        <v>85</v>
      </c>
      <c r="F177" s="4">
        <v>0</v>
      </c>
      <c r="G177" s="4">
        <v>0</v>
      </c>
      <c r="H177" s="4">
        <v>85</v>
      </c>
      <c r="I177" s="4">
        <v>0</v>
      </c>
      <c r="J177" s="4">
        <v>0</v>
      </c>
      <c r="K177" s="4">
        <v>0</v>
      </c>
      <c r="L177" s="4">
        <v>0</v>
      </c>
      <c r="M177" s="4">
        <v>0</v>
      </c>
      <c r="N177" s="4">
        <v>0</v>
      </c>
      <c r="O177" s="4">
        <v>0</v>
      </c>
      <c r="P177" s="4">
        <v>0</v>
      </c>
    </row>
    <row r="178" spans="1:16" x14ac:dyDescent="0.25">
      <c r="A178" s="38" t="s">
        <v>381</v>
      </c>
      <c r="B178" s="39" t="s">
        <v>346</v>
      </c>
      <c r="C178" s="40" t="s">
        <v>75</v>
      </c>
      <c r="D178" s="11" t="s">
        <v>177</v>
      </c>
      <c r="E178" s="4">
        <f t="shared" si="150"/>
        <v>0</v>
      </c>
      <c r="F178" s="4">
        <v>0</v>
      </c>
      <c r="G178" s="4">
        <v>0</v>
      </c>
      <c r="H178" s="4">
        <v>0</v>
      </c>
      <c r="I178" s="4">
        <v>0</v>
      </c>
      <c r="J178" s="4">
        <v>0</v>
      </c>
      <c r="K178" s="4">
        <v>0</v>
      </c>
      <c r="L178" s="4">
        <v>0</v>
      </c>
      <c r="M178" s="4">
        <v>0</v>
      </c>
      <c r="N178" s="4">
        <v>0</v>
      </c>
      <c r="O178" s="4">
        <v>0</v>
      </c>
      <c r="P178" s="4">
        <v>0</v>
      </c>
    </row>
    <row r="179" spans="1:16" ht="12.75" customHeight="1" x14ac:dyDescent="0.25">
      <c r="A179" s="38"/>
      <c r="B179" s="39"/>
      <c r="C179" s="40"/>
      <c r="D179" s="11" t="s">
        <v>17</v>
      </c>
      <c r="E179" s="4">
        <f t="shared" si="150"/>
        <v>0</v>
      </c>
      <c r="F179" s="4">
        <v>0</v>
      </c>
      <c r="G179" s="4">
        <v>0</v>
      </c>
      <c r="H179" s="4">
        <v>0</v>
      </c>
      <c r="I179" s="4">
        <v>0</v>
      </c>
      <c r="J179" s="4">
        <v>0</v>
      </c>
      <c r="K179" s="4">
        <v>0</v>
      </c>
      <c r="L179" s="4">
        <v>0</v>
      </c>
      <c r="M179" s="4">
        <v>0</v>
      </c>
      <c r="N179" s="4">
        <v>0</v>
      </c>
      <c r="O179" s="4">
        <v>0</v>
      </c>
      <c r="P179" s="4">
        <v>0</v>
      </c>
    </row>
    <row r="180" spans="1:16" ht="12.75" customHeight="1" x14ac:dyDescent="0.25">
      <c r="A180" s="38" t="s">
        <v>77</v>
      </c>
      <c r="B180" s="39" t="s">
        <v>465</v>
      </c>
      <c r="C180" s="40" t="s">
        <v>75</v>
      </c>
      <c r="D180" s="11" t="s">
        <v>177</v>
      </c>
      <c r="E180" s="4">
        <f t="shared" si="150"/>
        <v>2400</v>
      </c>
      <c r="F180" s="4">
        <v>0</v>
      </c>
      <c r="G180" s="4">
        <f>G181+G182</f>
        <v>1600</v>
      </c>
      <c r="H180" s="4">
        <f t="shared" ref="H180:P180" si="151">H181+H182</f>
        <v>800</v>
      </c>
      <c r="I180" s="4">
        <f t="shared" si="151"/>
        <v>0</v>
      </c>
      <c r="J180" s="4">
        <f t="shared" si="151"/>
        <v>0</v>
      </c>
      <c r="K180" s="4">
        <f t="shared" si="151"/>
        <v>0</v>
      </c>
      <c r="L180" s="4">
        <f t="shared" si="151"/>
        <v>0</v>
      </c>
      <c r="M180" s="4">
        <f t="shared" si="151"/>
        <v>0</v>
      </c>
      <c r="N180" s="4">
        <f t="shared" si="151"/>
        <v>0</v>
      </c>
      <c r="O180" s="4">
        <f t="shared" si="151"/>
        <v>0</v>
      </c>
      <c r="P180" s="4">
        <f t="shared" si="151"/>
        <v>0</v>
      </c>
    </row>
    <row r="181" spans="1:16" ht="13.5" customHeight="1" x14ac:dyDescent="0.25">
      <c r="A181" s="38"/>
      <c r="B181" s="39"/>
      <c r="C181" s="40"/>
      <c r="D181" s="11" t="s">
        <v>17</v>
      </c>
      <c r="E181" s="4">
        <f t="shared" si="150"/>
        <v>1600</v>
      </c>
      <c r="F181" s="4">
        <v>0</v>
      </c>
      <c r="G181" s="4">
        <v>800</v>
      </c>
      <c r="H181" s="4">
        <v>800</v>
      </c>
      <c r="I181" s="4">
        <v>0</v>
      </c>
      <c r="J181" s="4">
        <v>0</v>
      </c>
      <c r="K181" s="4">
        <v>0</v>
      </c>
      <c r="L181" s="4">
        <v>0</v>
      </c>
      <c r="M181" s="4">
        <v>0</v>
      </c>
      <c r="N181" s="4">
        <v>0</v>
      </c>
      <c r="O181" s="4">
        <v>0</v>
      </c>
      <c r="P181" s="4">
        <v>0</v>
      </c>
    </row>
    <row r="182" spans="1:16" ht="15.75" customHeight="1" x14ac:dyDescent="0.25">
      <c r="A182" s="38"/>
      <c r="B182" s="39"/>
      <c r="C182" s="40"/>
      <c r="D182" s="11" t="s">
        <v>19</v>
      </c>
      <c r="E182" s="4">
        <f t="shared" si="150"/>
        <v>800</v>
      </c>
      <c r="F182" s="4">
        <v>0</v>
      </c>
      <c r="G182" s="4">
        <v>800</v>
      </c>
      <c r="H182" s="4">
        <v>0</v>
      </c>
      <c r="I182" s="4">
        <v>0</v>
      </c>
      <c r="J182" s="4">
        <v>0</v>
      </c>
      <c r="K182" s="4">
        <v>0</v>
      </c>
      <c r="L182" s="4">
        <v>0</v>
      </c>
      <c r="M182" s="4">
        <v>0</v>
      </c>
      <c r="N182" s="4">
        <v>0</v>
      </c>
      <c r="O182" s="4">
        <v>0</v>
      </c>
      <c r="P182" s="4">
        <v>0</v>
      </c>
    </row>
    <row r="183" spans="1:16" ht="17.25" customHeight="1" x14ac:dyDescent="0.25">
      <c r="A183" s="38" t="s">
        <v>382</v>
      </c>
      <c r="B183" s="39" t="s">
        <v>334</v>
      </c>
      <c r="C183" s="40" t="s">
        <v>75</v>
      </c>
      <c r="D183" s="11" t="s">
        <v>177</v>
      </c>
      <c r="E183" s="4">
        <f t="shared" si="150"/>
        <v>0</v>
      </c>
      <c r="F183" s="4">
        <v>0</v>
      </c>
      <c r="G183" s="4">
        <v>0</v>
      </c>
      <c r="H183" s="4">
        <v>0</v>
      </c>
      <c r="I183" s="4">
        <v>0</v>
      </c>
      <c r="J183" s="4">
        <v>0</v>
      </c>
      <c r="K183" s="4">
        <v>0</v>
      </c>
      <c r="L183" s="4">
        <v>0</v>
      </c>
      <c r="M183" s="4">
        <v>0</v>
      </c>
      <c r="N183" s="4">
        <v>0</v>
      </c>
      <c r="O183" s="4">
        <v>0</v>
      </c>
      <c r="P183" s="4">
        <v>0</v>
      </c>
    </row>
    <row r="184" spans="1:16" ht="17.25" customHeight="1" x14ac:dyDescent="0.25">
      <c r="A184" s="38"/>
      <c r="B184" s="39"/>
      <c r="C184" s="40"/>
      <c r="D184" s="11" t="s">
        <v>17</v>
      </c>
      <c r="E184" s="4">
        <f t="shared" si="150"/>
        <v>0</v>
      </c>
      <c r="F184" s="4">
        <v>0</v>
      </c>
      <c r="G184" s="4">
        <v>0</v>
      </c>
      <c r="H184" s="4">
        <v>0</v>
      </c>
      <c r="I184" s="4">
        <v>0</v>
      </c>
      <c r="J184" s="4">
        <v>0</v>
      </c>
      <c r="K184" s="4">
        <v>0</v>
      </c>
      <c r="L184" s="4">
        <v>0</v>
      </c>
      <c r="M184" s="4">
        <v>0</v>
      </c>
      <c r="N184" s="4">
        <v>0</v>
      </c>
      <c r="O184" s="4">
        <v>0</v>
      </c>
      <c r="P184" s="4">
        <v>0</v>
      </c>
    </row>
    <row r="185" spans="1:16" ht="30" customHeight="1" x14ac:dyDescent="0.25">
      <c r="A185" s="38" t="s">
        <v>383</v>
      </c>
      <c r="B185" s="39" t="s">
        <v>78</v>
      </c>
      <c r="C185" s="40" t="s">
        <v>460</v>
      </c>
      <c r="D185" s="11" t="s">
        <v>177</v>
      </c>
      <c r="E185" s="4">
        <f t="shared" si="150"/>
        <v>70</v>
      </c>
      <c r="F185" s="4">
        <v>0</v>
      </c>
      <c r="G185" s="4">
        <v>70</v>
      </c>
      <c r="H185" s="4">
        <v>0</v>
      </c>
      <c r="I185" s="4">
        <v>0</v>
      </c>
      <c r="J185" s="4">
        <v>0</v>
      </c>
      <c r="K185" s="4">
        <v>0</v>
      </c>
      <c r="L185" s="4">
        <v>0</v>
      </c>
      <c r="M185" s="4">
        <v>0</v>
      </c>
      <c r="N185" s="4">
        <v>0</v>
      </c>
      <c r="O185" s="4">
        <v>0</v>
      </c>
      <c r="P185" s="4">
        <v>0</v>
      </c>
    </row>
    <row r="186" spans="1:16" ht="36.75" customHeight="1" x14ac:dyDescent="0.25">
      <c r="A186" s="38"/>
      <c r="B186" s="39"/>
      <c r="C186" s="40"/>
      <c r="D186" s="11" t="s">
        <v>17</v>
      </c>
      <c r="E186" s="4">
        <f t="shared" si="150"/>
        <v>70</v>
      </c>
      <c r="F186" s="4">
        <v>0</v>
      </c>
      <c r="G186" s="4">
        <v>70</v>
      </c>
      <c r="H186" s="4">
        <v>0</v>
      </c>
      <c r="I186" s="4">
        <v>0</v>
      </c>
      <c r="J186" s="4">
        <v>0</v>
      </c>
      <c r="K186" s="4">
        <v>0</v>
      </c>
      <c r="L186" s="4">
        <v>0</v>
      </c>
      <c r="M186" s="4">
        <v>0</v>
      </c>
      <c r="N186" s="4">
        <v>0</v>
      </c>
      <c r="O186" s="4">
        <v>0</v>
      </c>
      <c r="P186" s="4">
        <v>0</v>
      </c>
    </row>
    <row r="187" spans="1:16" ht="40.5" customHeight="1" x14ac:dyDescent="0.25">
      <c r="A187" s="38" t="s">
        <v>384</v>
      </c>
      <c r="B187" s="39" t="s">
        <v>335</v>
      </c>
      <c r="C187" s="40" t="s">
        <v>327</v>
      </c>
      <c r="D187" s="11" t="s">
        <v>177</v>
      </c>
      <c r="E187" s="4">
        <f t="shared" si="150"/>
        <v>0</v>
      </c>
      <c r="F187" s="4">
        <v>0</v>
      </c>
      <c r="G187" s="4">
        <v>0</v>
      </c>
      <c r="H187" s="4">
        <v>0</v>
      </c>
      <c r="I187" s="4">
        <v>0</v>
      </c>
      <c r="J187" s="4">
        <v>0</v>
      </c>
      <c r="K187" s="4">
        <v>0</v>
      </c>
      <c r="L187" s="4">
        <v>0</v>
      </c>
      <c r="M187" s="4">
        <v>0</v>
      </c>
      <c r="N187" s="4">
        <v>0</v>
      </c>
      <c r="O187" s="4">
        <v>0</v>
      </c>
      <c r="P187" s="4">
        <v>0</v>
      </c>
    </row>
    <row r="188" spans="1:16" ht="23.25" customHeight="1" x14ac:dyDescent="0.25">
      <c r="A188" s="38"/>
      <c r="B188" s="39"/>
      <c r="C188" s="40"/>
      <c r="D188" s="11" t="s">
        <v>17</v>
      </c>
      <c r="E188" s="4">
        <f t="shared" si="150"/>
        <v>0</v>
      </c>
      <c r="F188" s="4">
        <v>0</v>
      </c>
      <c r="G188" s="4">
        <v>0</v>
      </c>
      <c r="H188" s="4">
        <v>0</v>
      </c>
      <c r="I188" s="4">
        <v>0</v>
      </c>
      <c r="J188" s="4">
        <v>0</v>
      </c>
      <c r="K188" s="4">
        <v>0</v>
      </c>
      <c r="L188" s="4">
        <v>0</v>
      </c>
      <c r="M188" s="4">
        <v>0</v>
      </c>
      <c r="N188" s="4">
        <v>0</v>
      </c>
      <c r="O188" s="4">
        <v>0</v>
      </c>
      <c r="P188" s="4">
        <v>0</v>
      </c>
    </row>
    <row r="189" spans="1:16" ht="15" customHeight="1" x14ac:dyDescent="0.25">
      <c r="A189" s="41" t="s">
        <v>385</v>
      </c>
      <c r="B189" s="41"/>
      <c r="C189" s="38"/>
      <c r="D189" s="11" t="s">
        <v>177</v>
      </c>
      <c r="E189" s="4">
        <f>SUM(F189:P189)</f>
        <v>2670</v>
      </c>
      <c r="F189" s="4">
        <f>F190+F191</f>
        <v>0</v>
      </c>
      <c r="G189" s="4">
        <f t="shared" ref="G189:P189" si="152">G190+G191</f>
        <v>1670</v>
      </c>
      <c r="H189" s="4">
        <f t="shared" si="152"/>
        <v>1000</v>
      </c>
      <c r="I189" s="4">
        <f t="shared" si="152"/>
        <v>0</v>
      </c>
      <c r="J189" s="4">
        <f t="shared" si="152"/>
        <v>0</v>
      </c>
      <c r="K189" s="4">
        <f t="shared" si="152"/>
        <v>0</v>
      </c>
      <c r="L189" s="4">
        <f t="shared" si="152"/>
        <v>0</v>
      </c>
      <c r="M189" s="4">
        <f t="shared" si="152"/>
        <v>0</v>
      </c>
      <c r="N189" s="4">
        <f t="shared" si="152"/>
        <v>0</v>
      </c>
      <c r="O189" s="4">
        <f t="shared" si="152"/>
        <v>0</v>
      </c>
      <c r="P189" s="4">
        <f t="shared" si="152"/>
        <v>0</v>
      </c>
    </row>
    <row r="190" spans="1:16" ht="15" customHeight="1" x14ac:dyDescent="0.25">
      <c r="A190" s="41"/>
      <c r="B190" s="41"/>
      <c r="C190" s="38"/>
      <c r="D190" s="11" t="s">
        <v>17</v>
      </c>
      <c r="E190" s="4">
        <f>SUM(F190:P190)</f>
        <v>1870</v>
      </c>
      <c r="F190" s="4">
        <f>F188+F186+F184+F181+F179+F177+F175</f>
        <v>0</v>
      </c>
      <c r="G190" s="4">
        <f t="shared" ref="G190:P190" si="153">G188+G186+G184+G181+G179+G177+G175</f>
        <v>870</v>
      </c>
      <c r="H190" s="4">
        <f t="shared" si="153"/>
        <v>1000</v>
      </c>
      <c r="I190" s="4">
        <f t="shared" si="153"/>
        <v>0</v>
      </c>
      <c r="J190" s="4">
        <f t="shared" si="153"/>
        <v>0</v>
      </c>
      <c r="K190" s="4">
        <f t="shared" si="153"/>
        <v>0</v>
      </c>
      <c r="L190" s="4">
        <f t="shared" si="153"/>
        <v>0</v>
      </c>
      <c r="M190" s="4">
        <f t="shared" si="153"/>
        <v>0</v>
      </c>
      <c r="N190" s="4">
        <f t="shared" si="153"/>
        <v>0</v>
      </c>
      <c r="O190" s="4">
        <f t="shared" si="153"/>
        <v>0</v>
      </c>
      <c r="P190" s="4">
        <f t="shared" si="153"/>
        <v>0</v>
      </c>
    </row>
    <row r="191" spans="1:16" ht="15" customHeight="1" x14ac:dyDescent="0.25">
      <c r="A191" s="41"/>
      <c r="B191" s="41"/>
      <c r="C191" s="38"/>
      <c r="D191" s="11" t="s">
        <v>19</v>
      </c>
      <c r="E191" s="4">
        <f>SUM(F191:P191)</f>
        <v>800</v>
      </c>
      <c r="F191" s="4">
        <f>F182</f>
        <v>0</v>
      </c>
      <c r="G191" s="4">
        <f t="shared" ref="G191:P191" si="154">G182</f>
        <v>800</v>
      </c>
      <c r="H191" s="4">
        <f t="shared" si="154"/>
        <v>0</v>
      </c>
      <c r="I191" s="4">
        <f t="shared" si="154"/>
        <v>0</v>
      </c>
      <c r="J191" s="4">
        <f t="shared" si="154"/>
        <v>0</v>
      </c>
      <c r="K191" s="4">
        <f t="shared" si="154"/>
        <v>0</v>
      </c>
      <c r="L191" s="4">
        <f t="shared" si="154"/>
        <v>0</v>
      </c>
      <c r="M191" s="4">
        <f t="shared" si="154"/>
        <v>0</v>
      </c>
      <c r="N191" s="4">
        <f t="shared" si="154"/>
        <v>0</v>
      </c>
      <c r="O191" s="4">
        <f t="shared" si="154"/>
        <v>0</v>
      </c>
      <c r="P191" s="4">
        <f t="shared" si="154"/>
        <v>0</v>
      </c>
    </row>
    <row r="192" spans="1:16" x14ac:dyDescent="0.25">
      <c r="A192" s="40" t="s">
        <v>79</v>
      </c>
      <c r="B192" s="40"/>
      <c r="C192" s="40"/>
      <c r="D192" s="40"/>
      <c r="E192" s="40"/>
      <c r="F192" s="40"/>
      <c r="G192" s="40"/>
      <c r="H192" s="40"/>
      <c r="I192" s="40"/>
      <c r="J192" s="40"/>
      <c r="K192" s="40"/>
      <c r="L192" s="40"/>
      <c r="M192" s="40"/>
      <c r="N192" s="40"/>
      <c r="O192" s="40"/>
      <c r="P192" s="40"/>
    </row>
    <row r="193" spans="1:16" ht="24" customHeight="1" x14ac:dyDescent="0.25">
      <c r="A193" s="28" t="s">
        <v>386</v>
      </c>
      <c r="B193" s="53" t="s">
        <v>80</v>
      </c>
      <c r="C193" s="28" t="s">
        <v>63</v>
      </c>
      <c r="D193" s="11" t="s">
        <v>177</v>
      </c>
      <c r="E193" s="4">
        <v>0</v>
      </c>
      <c r="F193" s="4">
        <v>0</v>
      </c>
      <c r="G193" s="4">
        <v>0</v>
      </c>
      <c r="H193" s="4">
        <v>0</v>
      </c>
      <c r="I193" s="4">
        <v>0</v>
      </c>
      <c r="J193" s="4">
        <v>0</v>
      </c>
      <c r="K193" s="4">
        <v>0</v>
      </c>
      <c r="L193" s="4">
        <v>0</v>
      </c>
      <c r="M193" s="4">
        <v>0</v>
      </c>
      <c r="N193" s="4">
        <v>0</v>
      </c>
      <c r="O193" s="4">
        <v>0</v>
      </c>
      <c r="P193" s="4">
        <v>0</v>
      </c>
    </row>
    <row r="194" spans="1:16" ht="19.5" customHeight="1" x14ac:dyDescent="0.25">
      <c r="A194" s="30"/>
      <c r="B194" s="54"/>
      <c r="C194" s="30"/>
      <c r="D194" s="11" t="s">
        <v>17</v>
      </c>
      <c r="E194" s="4">
        <v>0</v>
      </c>
      <c r="F194" s="4">
        <v>0</v>
      </c>
      <c r="G194" s="4">
        <v>0</v>
      </c>
      <c r="H194" s="4">
        <v>0</v>
      </c>
      <c r="I194" s="4">
        <v>0</v>
      </c>
      <c r="J194" s="4">
        <v>0</v>
      </c>
      <c r="K194" s="4">
        <v>0</v>
      </c>
      <c r="L194" s="4">
        <v>0</v>
      </c>
      <c r="M194" s="4">
        <v>0</v>
      </c>
      <c r="N194" s="4">
        <v>0</v>
      </c>
      <c r="O194" s="4">
        <v>0</v>
      </c>
      <c r="P194" s="4">
        <v>0</v>
      </c>
    </row>
    <row r="195" spans="1:16" ht="23.25" customHeight="1" x14ac:dyDescent="0.25">
      <c r="A195" s="28" t="s">
        <v>387</v>
      </c>
      <c r="B195" s="53" t="s">
        <v>81</v>
      </c>
      <c r="C195" s="28" t="s">
        <v>63</v>
      </c>
      <c r="D195" s="11" t="s">
        <v>177</v>
      </c>
      <c r="E195" s="4">
        <v>0</v>
      </c>
      <c r="F195" s="4">
        <v>0</v>
      </c>
      <c r="G195" s="4">
        <v>0</v>
      </c>
      <c r="H195" s="4">
        <v>0</v>
      </c>
      <c r="I195" s="4">
        <v>0</v>
      </c>
      <c r="J195" s="4">
        <v>0</v>
      </c>
      <c r="K195" s="4">
        <v>0</v>
      </c>
      <c r="L195" s="4">
        <v>0</v>
      </c>
      <c r="M195" s="4">
        <v>0</v>
      </c>
      <c r="N195" s="4">
        <v>0</v>
      </c>
      <c r="O195" s="4">
        <v>0</v>
      </c>
      <c r="P195" s="4">
        <v>0</v>
      </c>
    </row>
    <row r="196" spans="1:16" ht="21.75" customHeight="1" x14ac:dyDescent="0.25">
      <c r="A196" s="30"/>
      <c r="B196" s="54"/>
      <c r="C196" s="30"/>
      <c r="D196" s="11" t="s">
        <v>17</v>
      </c>
      <c r="E196" s="4">
        <v>0</v>
      </c>
      <c r="F196" s="4">
        <v>0</v>
      </c>
      <c r="G196" s="4">
        <v>0</v>
      </c>
      <c r="H196" s="4">
        <v>0</v>
      </c>
      <c r="I196" s="4">
        <v>0</v>
      </c>
      <c r="J196" s="4">
        <v>0</v>
      </c>
      <c r="K196" s="4">
        <v>0</v>
      </c>
      <c r="L196" s="4">
        <v>0</v>
      </c>
      <c r="M196" s="4">
        <v>0</v>
      </c>
      <c r="N196" s="4">
        <v>0</v>
      </c>
      <c r="O196" s="4">
        <v>0</v>
      </c>
      <c r="P196" s="4">
        <v>0</v>
      </c>
    </row>
    <row r="197" spans="1:16" ht="16.5" customHeight="1" x14ac:dyDescent="0.25">
      <c r="A197" s="28" t="s">
        <v>388</v>
      </c>
      <c r="B197" s="53" t="s">
        <v>82</v>
      </c>
      <c r="C197" s="28" t="s">
        <v>63</v>
      </c>
      <c r="D197" s="11" t="s">
        <v>177</v>
      </c>
      <c r="E197" s="4">
        <v>0</v>
      </c>
      <c r="F197" s="4">
        <v>0</v>
      </c>
      <c r="G197" s="4">
        <v>0</v>
      </c>
      <c r="H197" s="4">
        <v>0</v>
      </c>
      <c r="I197" s="4">
        <v>0</v>
      </c>
      <c r="J197" s="4">
        <v>0</v>
      </c>
      <c r="K197" s="4">
        <v>0</v>
      </c>
      <c r="L197" s="4">
        <v>0</v>
      </c>
      <c r="M197" s="4">
        <v>0</v>
      </c>
      <c r="N197" s="4">
        <v>0</v>
      </c>
      <c r="O197" s="4">
        <v>0</v>
      </c>
      <c r="P197" s="4">
        <v>0</v>
      </c>
    </row>
    <row r="198" spans="1:16" ht="15" customHeight="1" x14ac:dyDescent="0.25">
      <c r="A198" s="30"/>
      <c r="B198" s="54"/>
      <c r="C198" s="30"/>
      <c r="D198" s="11" t="s">
        <v>17</v>
      </c>
      <c r="E198" s="4">
        <v>0</v>
      </c>
      <c r="F198" s="4">
        <v>0</v>
      </c>
      <c r="G198" s="4">
        <v>0</v>
      </c>
      <c r="H198" s="4">
        <v>0</v>
      </c>
      <c r="I198" s="4">
        <v>0</v>
      </c>
      <c r="J198" s="4">
        <v>0</v>
      </c>
      <c r="K198" s="4">
        <v>0</v>
      </c>
      <c r="L198" s="4">
        <v>0</v>
      </c>
      <c r="M198" s="4">
        <v>0</v>
      </c>
      <c r="N198" s="4">
        <v>0</v>
      </c>
      <c r="O198" s="4">
        <v>0</v>
      </c>
      <c r="P198" s="4">
        <v>0</v>
      </c>
    </row>
    <row r="199" spans="1:16" x14ac:dyDescent="0.25">
      <c r="A199" s="38" t="s">
        <v>389</v>
      </c>
      <c r="B199" s="39" t="s">
        <v>83</v>
      </c>
      <c r="C199" s="40" t="s">
        <v>52</v>
      </c>
      <c r="D199" s="11" t="s">
        <v>177</v>
      </c>
      <c r="E199" s="4">
        <f>SUM(F199:P199)</f>
        <v>4088.2</v>
      </c>
      <c r="F199" s="4">
        <f>F200+F201</f>
        <v>294.39999999999998</v>
      </c>
      <c r="G199" s="4">
        <f t="shared" ref="G199:P199" si="155">G200+G201</f>
        <v>467.6</v>
      </c>
      <c r="H199" s="4">
        <f t="shared" si="155"/>
        <v>823.30000000000007</v>
      </c>
      <c r="I199" s="4">
        <f t="shared" si="155"/>
        <v>414.7</v>
      </c>
      <c r="J199" s="4">
        <f t="shared" si="155"/>
        <v>788.2</v>
      </c>
      <c r="K199" s="4">
        <f t="shared" si="155"/>
        <v>813.4</v>
      </c>
      <c r="L199" s="4">
        <f t="shared" si="155"/>
        <v>458.1</v>
      </c>
      <c r="M199" s="4">
        <f t="shared" si="155"/>
        <v>4.7</v>
      </c>
      <c r="N199" s="4">
        <f t="shared" si="155"/>
        <v>0</v>
      </c>
      <c r="O199" s="4">
        <f t="shared" si="155"/>
        <v>11.7</v>
      </c>
      <c r="P199" s="4">
        <f t="shared" si="155"/>
        <v>12.1</v>
      </c>
    </row>
    <row r="200" spans="1:16" x14ac:dyDescent="0.25">
      <c r="A200" s="38"/>
      <c r="B200" s="39"/>
      <c r="C200" s="40"/>
      <c r="D200" s="11" t="s">
        <v>17</v>
      </c>
      <c r="E200" s="4">
        <f t="shared" ref="E200:E201" si="156">SUM(F200:P200)</f>
        <v>87.4</v>
      </c>
      <c r="F200" s="4">
        <v>10</v>
      </c>
      <c r="G200" s="4">
        <v>7.5</v>
      </c>
      <c r="H200" s="4">
        <v>8.1999999999999993</v>
      </c>
      <c r="I200" s="4">
        <v>10</v>
      </c>
      <c r="J200" s="4">
        <v>8.1999999999999993</v>
      </c>
      <c r="K200" s="4">
        <f>9.9+0.1</f>
        <v>10</v>
      </c>
      <c r="L200" s="4">
        <v>5</v>
      </c>
      <c r="M200" s="4">
        <v>4.7</v>
      </c>
      <c r="N200" s="4">
        <v>0</v>
      </c>
      <c r="O200" s="4">
        <v>11.7</v>
      </c>
      <c r="P200" s="4">
        <v>12.1</v>
      </c>
    </row>
    <row r="201" spans="1:16" ht="15" customHeight="1" x14ac:dyDescent="0.25">
      <c r="A201" s="38"/>
      <c r="B201" s="39"/>
      <c r="C201" s="40"/>
      <c r="D201" s="11" t="s">
        <v>19</v>
      </c>
      <c r="E201" s="4">
        <f t="shared" si="156"/>
        <v>4000.8</v>
      </c>
      <c r="F201" s="4">
        <v>284.39999999999998</v>
      </c>
      <c r="G201" s="4">
        <v>460.1</v>
      </c>
      <c r="H201" s="4">
        <v>815.1</v>
      </c>
      <c r="I201" s="4">
        <v>404.7</v>
      </c>
      <c r="J201" s="4">
        <f>817-37</f>
        <v>780</v>
      </c>
      <c r="K201" s="4">
        <f>817-13.6</f>
        <v>803.4</v>
      </c>
      <c r="L201" s="4">
        <v>453.1</v>
      </c>
      <c r="M201" s="4">
        <v>0</v>
      </c>
      <c r="N201" s="4">
        <v>0</v>
      </c>
      <c r="O201" s="4">
        <v>0</v>
      </c>
      <c r="P201" s="4">
        <v>0</v>
      </c>
    </row>
    <row r="202" spans="1:16" hidden="1" x14ac:dyDescent="0.25">
      <c r="A202" s="28"/>
      <c r="B202" s="31"/>
      <c r="C202" s="34"/>
      <c r="D202" s="11"/>
      <c r="E202" s="4"/>
      <c r="F202" s="4"/>
      <c r="G202" s="4"/>
      <c r="H202" s="4"/>
      <c r="I202" s="4"/>
      <c r="J202" s="4"/>
      <c r="K202" s="4"/>
      <c r="L202" s="4"/>
      <c r="M202" s="4"/>
      <c r="N202" s="4"/>
      <c r="O202" s="4"/>
      <c r="P202" s="4"/>
    </row>
    <row r="203" spans="1:16" hidden="1" x14ac:dyDescent="0.25">
      <c r="A203" s="30"/>
      <c r="B203" s="33"/>
      <c r="C203" s="36"/>
      <c r="D203" s="11"/>
      <c r="E203" s="4"/>
      <c r="F203" s="4"/>
      <c r="G203" s="4"/>
      <c r="H203" s="4"/>
      <c r="I203" s="4"/>
      <c r="J203" s="4"/>
      <c r="K203" s="4"/>
      <c r="L203" s="4"/>
      <c r="M203" s="4"/>
      <c r="N203" s="4"/>
      <c r="O203" s="4"/>
      <c r="P203" s="4"/>
    </row>
    <row r="204" spans="1:16" ht="15" customHeight="1" x14ac:dyDescent="0.25">
      <c r="A204" s="41" t="s">
        <v>390</v>
      </c>
      <c r="B204" s="41"/>
      <c r="C204" s="40"/>
      <c r="D204" s="11" t="s">
        <v>177</v>
      </c>
      <c r="E204" s="4">
        <f>E205+E206</f>
        <v>4088.2000000000003</v>
      </c>
      <c r="F204" s="4">
        <f>F205+F206</f>
        <v>294.39999999999998</v>
      </c>
      <c r="G204" s="4">
        <f t="shared" ref="G204:P204" si="157">G205+G206</f>
        <v>467.6</v>
      </c>
      <c r="H204" s="4">
        <f t="shared" si="157"/>
        <v>823.30000000000007</v>
      </c>
      <c r="I204" s="4">
        <f t="shared" si="157"/>
        <v>414.7</v>
      </c>
      <c r="J204" s="4">
        <f>J205+J206</f>
        <v>788.2</v>
      </c>
      <c r="K204" s="4">
        <f t="shared" si="157"/>
        <v>813.4</v>
      </c>
      <c r="L204" s="4">
        <f t="shared" si="157"/>
        <v>458.1</v>
      </c>
      <c r="M204" s="4">
        <f t="shared" si="157"/>
        <v>4.7</v>
      </c>
      <c r="N204" s="4">
        <f t="shared" si="157"/>
        <v>0</v>
      </c>
      <c r="O204" s="4">
        <f t="shared" si="157"/>
        <v>11.7</v>
      </c>
      <c r="P204" s="4">
        <f t="shared" si="157"/>
        <v>12.1</v>
      </c>
    </row>
    <row r="205" spans="1:16" ht="15" customHeight="1" x14ac:dyDescent="0.25">
      <c r="A205" s="41"/>
      <c r="B205" s="41"/>
      <c r="C205" s="40"/>
      <c r="D205" s="11" t="s">
        <v>17</v>
      </c>
      <c r="E205" s="4">
        <f>E200</f>
        <v>87.4</v>
      </c>
      <c r="F205" s="4">
        <f>F200</f>
        <v>10</v>
      </c>
      <c r="G205" s="4">
        <f t="shared" ref="G205:P205" si="158">G200</f>
        <v>7.5</v>
      </c>
      <c r="H205" s="4">
        <f t="shared" si="158"/>
        <v>8.1999999999999993</v>
      </c>
      <c r="I205" s="4">
        <f t="shared" si="158"/>
        <v>10</v>
      </c>
      <c r="J205" s="4">
        <v>8.1999999999999993</v>
      </c>
      <c r="K205" s="4">
        <f t="shared" si="158"/>
        <v>10</v>
      </c>
      <c r="L205" s="4">
        <f t="shared" si="158"/>
        <v>5</v>
      </c>
      <c r="M205" s="4">
        <f t="shared" si="158"/>
        <v>4.7</v>
      </c>
      <c r="N205" s="4">
        <f t="shared" si="158"/>
        <v>0</v>
      </c>
      <c r="O205" s="4">
        <f t="shared" si="158"/>
        <v>11.7</v>
      </c>
      <c r="P205" s="4">
        <f t="shared" si="158"/>
        <v>12.1</v>
      </c>
    </row>
    <row r="206" spans="1:16" ht="15" customHeight="1" x14ac:dyDescent="0.25">
      <c r="A206" s="41"/>
      <c r="B206" s="41"/>
      <c r="C206" s="40"/>
      <c r="D206" s="11" t="s">
        <v>19</v>
      </c>
      <c r="E206" s="4">
        <f t="shared" ref="E206:P206" si="159">E201+E203</f>
        <v>4000.8</v>
      </c>
      <c r="F206" s="4">
        <f t="shared" si="159"/>
        <v>284.39999999999998</v>
      </c>
      <c r="G206" s="4">
        <f t="shared" si="159"/>
        <v>460.1</v>
      </c>
      <c r="H206" s="4">
        <f t="shared" si="159"/>
        <v>815.1</v>
      </c>
      <c r="I206" s="4">
        <f t="shared" si="159"/>
        <v>404.7</v>
      </c>
      <c r="J206" s="4">
        <f t="shared" si="159"/>
        <v>780</v>
      </c>
      <c r="K206" s="4">
        <f t="shared" si="159"/>
        <v>803.4</v>
      </c>
      <c r="L206" s="4">
        <f t="shared" si="159"/>
        <v>453.1</v>
      </c>
      <c r="M206" s="4">
        <f t="shared" si="159"/>
        <v>0</v>
      </c>
      <c r="N206" s="4">
        <f t="shared" si="159"/>
        <v>0</v>
      </c>
      <c r="O206" s="4">
        <f t="shared" si="159"/>
        <v>0</v>
      </c>
      <c r="P206" s="4">
        <f t="shared" si="159"/>
        <v>0</v>
      </c>
    </row>
    <row r="207" spans="1:16" x14ac:dyDescent="0.25">
      <c r="A207" s="40" t="s">
        <v>84</v>
      </c>
      <c r="B207" s="40"/>
      <c r="C207" s="40"/>
      <c r="D207" s="40"/>
      <c r="E207" s="40"/>
      <c r="F207" s="40"/>
      <c r="G207" s="40"/>
      <c r="H207" s="40"/>
      <c r="I207" s="40"/>
      <c r="J207" s="40"/>
      <c r="K207" s="40"/>
      <c r="L207" s="40"/>
      <c r="M207" s="40"/>
      <c r="N207" s="40"/>
      <c r="O207" s="40"/>
      <c r="P207" s="40"/>
    </row>
    <row r="208" spans="1:16" x14ac:dyDescent="0.25">
      <c r="A208" s="51" t="s">
        <v>391</v>
      </c>
      <c r="B208" s="53" t="s">
        <v>85</v>
      </c>
      <c r="C208" s="28" t="s">
        <v>63</v>
      </c>
      <c r="D208" s="11" t="s">
        <v>177</v>
      </c>
      <c r="E208" s="4">
        <v>0</v>
      </c>
      <c r="F208" s="4">
        <v>0</v>
      </c>
      <c r="G208" s="4">
        <v>0</v>
      </c>
      <c r="H208" s="4">
        <v>0</v>
      </c>
      <c r="I208" s="4">
        <v>0</v>
      </c>
      <c r="J208" s="4">
        <v>0</v>
      </c>
      <c r="K208" s="4">
        <v>0</v>
      </c>
      <c r="L208" s="4">
        <v>0</v>
      </c>
      <c r="M208" s="4">
        <v>0</v>
      </c>
      <c r="N208" s="4">
        <v>0</v>
      </c>
      <c r="O208" s="4">
        <v>0</v>
      </c>
      <c r="P208" s="4">
        <v>0</v>
      </c>
    </row>
    <row r="209" spans="1:22" ht="32.25" customHeight="1" x14ac:dyDescent="0.25">
      <c r="A209" s="52"/>
      <c r="B209" s="54"/>
      <c r="C209" s="30"/>
      <c r="D209" s="8" t="s">
        <v>17</v>
      </c>
      <c r="E209" s="4">
        <v>0</v>
      </c>
      <c r="F209" s="4">
        <v>0</v>
      </c>
      <c r="G209" s="4">
        <v>0</v>
      </c>
      <c r="H209" s="4">
        <v>0</v>
      </c>
      <c r="I209" s="4">
        <v>0</v>
      </c>
      <c r="J209" s="4">
        <v>0</v>
      </c>
      <c r="K209" s="4">
        <v>0</v>
      </c>
      <c r="L209" s="4">
        <v>0</v>
      </c>
      <c r="M209" s="4">
        <v>0</v>
      </c>
      <c r="N209" s="4">
        <v>0</v>
      </c>
      <c r="O209" s="4">
        <v>0</v>
      </c>
      <c r="P209" s="4">
        <v>0</v>
      </c>
    </row>
    <row r="210" spans="1:22" ht="25.5" x14ac:dyDescent="0.25">
      <c r="A210" s="38" t="s">
        <v>392</v>
      </c>
      <c r="B210" s="9" t="s">
        <v>86</v>
      </c>
      <c r="C210" s="40" t="s">
        <v>63</v>
      </c>
      <c r="D210" s="34" t="s">
        <v>177</v>
      </c>
      <c r="E210" s="49">
        <v>0</v>
      </c>
      <c r="F210" s="49">
        <v>0</v>
      </c>
      <c r="G210" s="49">
        <v>0</v>
      </c>
      <c r="H210" s="49">
        <v>0</v>
      </c>
      <c r="I210" s="49">
        <v>0</v>
      </c>
      <c r="J210" s="49">
        <v>0</v>
      </c>
      <c r="K210" s="49">
        <v>0</v>
      </c>
      <c r="L210" s="49">
        <v>0</v>
      </c>
      <c r="M210" s="49">
        <v>0</v>
      </c>
      <c r="N210" s="49">
        <v>0</v>
      </c>
      <c r="O210" s="49">
        <v>0</v>
      </c>
      <c r="P210" s="49">
        <v>0</v>
      </c>
    </row>
    <row r="211" spans="1:22" x14ac:dyDescent="0.25">
      <c r="A211" s="38"/>
      <c r="B211" s="16" t="s">
        <v>478</v>
      </c>
      <c r="C211" s="40"/>
      <c r="D211" s="36"/>
      <c r="E211" s="50"/>
      <c r="F211" s="50"/>
      <c r="G211" s="50"/>
      <c r="H211" s="50"/>
      <c r="I211" s="50"/>
      <c r="J211" s="50"/>
      <c r="K211" s="50"/>
      <c r="L211" s="50"/>
      <c r="M211" s="50"/>
      <c r="N211" s="50"/>
      <c r="O211" s="50"/>
      <c r="P211" s="50"/>
    </row>
    <row r="212" spans="1:22" x14ac:dyDescent="0.25">
      <c r="A212" s="38"/>
      <c r="B212" s="16" t="s">
        <v>477</v>
      </c>
      <c r="C212" s="40"/>
      <c r="D212" s="11" t="s">
        <v>17</v>
      </c>
      <c r="E212" s="4">
        <v>0</v>
      </c>
      <c r="F212" s="4">
        <v>0</v>
      </c>
      <c r="G212" s="4">
        <v>0</v>
      </c>
      <c r="H212" s="4">
        <v>0</v>
      </c>
      <c r="I212" s="4">
        <v>0</v>
      </c>
      <c r="J212" s="4">
        <v>0</v>
      </c>
      <c r="K212" s="4">
        <v>0</v>
      </c>
      <c r="L212" s="4">
        <v>0</v>
      </c>
      <c r="M212" s="4">
        <v>0</v>
      </c>
      <c r="N212" s="4">
        <v>0</v>
      </c>
      <c r="O212" s="4">
        <v>0</v>
      </c>
      <c r="P212" s="4">
        <v>0</v>
      </c>
    </row>
    <row r="213" spans="1:22" x14ac:dyDescent="0.25">
      <c r="A213" s="38" t="s">
        <v>393</v>
      </c>
      <c r="B213" s="39" t="s">
        <v>87</v>
      </c>
      <c r="C213" s="40" t="s">
        <v>63</v>
      </c>
      <c r="D213" s="11" t="s">
        <v>177</v>
      </c>
      <c r="E213" s="4">
        <f>SUM(F213:P213)</f>
        <v>488.20800000000003</v>
      </c>
      <c r="F213" s="4">
        <v>0</v>
      </c>
      <c r="G213" s="4">
        <v>40</v>
      </c>
      <c r="H213" s="4">
        <v>41.9</v>
      </c>
      <c r="I213" s="4">
        <v>43.9</v>
      </c>
      <c r="J213" s="4">
        <v>45.8</v>
      </c>
      <c r="K213" s="4">
        <f>K214</f>
        <v>47.7</v>
      </c>
      <c r="L213" s="4">
        <f t="shared" ref="L213:P213" si="160">L214</f>
        <v>49.608000000000004</v>
      </c>
      <c r="M213" s="4">
        <f t="shared" si="160"/>
        <v>51.6</v>
      </c>
      <c r="N213" s="4">
        <f t="shared" si="160"/>
        <v>53.6</v>
      </c>
      <c r="O213" s="4">
        <f t="shared" si="160"/>
        <v>55.9</v>
      </c>
      <c r="P213" s="4">
        <f t="shared" si="160"/>
        <v>58.2</v>
      </c>
    </row>
    <row r="214" spans="1:22" x14ac:dyDescent="0.25">
      <c r="A214" s="38"/>
      <c r="B214" s="39"/>
      <c r="C214" s="40"/>
      <c r="D214" s="11" t="s">
        <v>17</v>
      </c>
      <c r="E214" s="4">
        <f>SUM(F214:P214)</f>
        <v>488.20800000000003</v>
      </c>
      <c r="F214" s="4">
        <v>0</v>
      </c>
      <c r="G214" s="4">
        <v>40</v>
      </c>
      <c r="H214" s="4">
        <v>41.9</v>
      </c>
      <c r="I214" s="4">
        <v>43.9</v>
      </c>
      <c r="J214" s="4">
        <v>45.8</v>
      </c>
      <c r="K214" s="4">
        <v>47.7</v>
      </c>
      <c r="L214" s="4">
        <f>K214+(K214/100*4)</f>
        <v>49.608000000000004</v>
      </c>
      <c r="M214" s="4">
        <v>51.6</v>
      </c>
      <c r="N214" s="4">
        <v>53.6</v>
      </c>
      <c r="O214" s="4">
        <v>55.9</v>
      </c>
      <c r="P214" s="4">
        <v>58.2</v>
      </c>
    </row>
    <row r="215" spans="1:22" ht="25.5" x14ac:dyDescent="0.25">
      <c r="A215" s="10" t="s">
        <v>394</v>
      </c>
      <c r="B215" s="9" t="s">
        <v>88</v>
      </c>
      <c r="C215" s="11" t="s">
        <v>63</v>
      </c>
      <c r="D215" s="11" t="s">
        <v>177</v>
      </c>
      <c r="E215" s="4">
        <v>0</v>
      </c>
      <c r="F215" s="4">
        <v>0</v>
      </c>
      <c r="G215" s="4">
        <v>0</v>
      </c>
      <c r="H215" s="4">
        <v>0</v>
      </c>
      <c r="I215" s="4">
        <v>0</v>
      </c>
      <c r="J215" s="4">
        <v>0</v>
      </c>
      <c r="K215" s="4">
        <v>0</v>
      </c>
      <c r="L215" s="4">
        <v>0</v>
      </c>
      <c r="M215" s="4">
        <v>0</v>
      </c>
      <c r="N215" s="4">
        <v>0</v>
      </c>
      <c r="O215" s="4">
        <v>0</v>
      </c>
      <c r="P215" s="4">
        <v>0</v>
      </c>
    </row>
    <row r="216" spans="1:22" ht="25.5" x14ac:dyDescent="0.25">
      <c r="A216" s="10" t="s">
        <v>395</v>
      </c>
      <c r="B216" s="9" t="s">
        <v>89</v>
      </c>
      <c r="C216" s="11" t="s">
        <v>63</v>
      </c>
      <c r="D216" s="11" t="s">
        <v>17</v>
      </c>
      <c r="E216" s="4">
        <v>0</v>
      </c>
      <c r="F216" s="4">
        <v>0</v>
      </c>
      <c r="G216" s="4">
        <v>0</v>
      </c>
      <c r="H216" s="4">
        <v>0</v>
      </c>
      <c r="I216" s="4">
        <v>0</v>
      </c>
      <c r="J216" s="4">
        <v>0</v>
      </c>
      <c r="K216" s="4">
        <v>0</v>
      </c>
      <c r="L216" s="4">
        <v>0</v>
      </c>
      <c r="M216" s="4">
        <v>0</v>
      </c>
      <c r="N216" s="4">
        <v>0</v>
      </c>
      <c r="O216" s="4">
        <v>0</v>
      </c>
      <c r="P216" s="4">
        <v>0</v>
      </c>
    </row>
    <row r="217" spans="1:22" x14ac:dyDescent="0.25">
      <c r="A217" s="38" t="s">
        <v>396</v>
      </c>
      <c r="B217" s="39" t="s">
        <v>438</v>
      </c>
      <c r="C217" s="40" t="s">
        <v>327</v>
      </c>
      <c r="D217" s="11" t="s">
        <v>177</v>
      </c>
      <c r="E217" s="4">
        <f>SUM(F217:P217)</f>
        <v>236.524</v>
      </c>
      <c r="F217" s="4">
        <v>0</v>
      </c>
      <c r="G217" s="4">
        <v>20</v>
      </c>
      <c r="H217" s="4">
        <v>20.100000000000001</v>
      </c>
      <c r="I217" s="4">
        <v>21.1</v>
      </c>
      <c r="J217" s="4">
        <v>22.1</v>
      </c>
      <c r="K217" s="4">
        <f>K218</f>
        <v>23.1</v>
      </c>
      <c r="L217" s="4">
        <f t="shared" ref="L217:P217" si="161">L218</f>
        <v>24.024000000000001</v>
      </c>
      <c r="M217" s="4">
        <f t="shared" si="161"/>
        <v>25</v>
      </c>
      <c r="N217" s="4">
        <f t="shared" si="161"/>
        <v>26</v>
      </c>
      <c r="O217" s="4">
        <f t="shared" si="161"/>
        <v>27</v>
      </c>
      <c r="P217" s="4">
        <f t="shared" si="161"/>
        <v>28.1</v>
      </c>
    </row>
    <row r="218" spans="1:22" x14ac:dyDescent="0.25">
      <c r="A218" s="38"/>
      <c r="B218" s="39"/>
      <c r="C218" s="40"/>
      <c r="D218" s="11" t="s">
        <v>17</v>
      </c>
      <c r="E218" s="4">
        <f>SUM(F218:P218)</f>
        <v>236.524</v>
      </c>
      <c r="F218" s="4">
        <v>0</v>
      </c>
      <c r="G218" s="4">
        <v>20</v>
      </c>
      <c r="H218" s="4">
        <v>20.100000000000001</v>
      </c>
      <c r="I218" s="4">
        <v>21.1</v>
      </c>
      <c r="J218" s="4">
        <v>22.1</v>
      </c>
      <c r="K218" s="4">
        <v>23.1</v>
      </c>
      <c r="L218" s="4">
        <f>K218+(K218/100*4)</f>
        <v>24.024000000000001</v>
      </c>
      <c r="M218" s="4">
        <v>25</v>
      </c>
      <c r="N218" s="4">
        <v>26</v>
      </c>
      <c r="O218" s="4">
        <v>27</v>
      </c>
      <c r="P218" s="4">
        <v>28.1</v>
      </c>
    </row>
    <row r="219" spans="1:22" x14ac:dyDescent="0.25">
      <c r="A219" s="38" t="s">
        <v>397</v>
      </c>
      <c r="B219" s="39" t="s">
        <v>90</v>
      </c>
      <c r="C219" s="40" t="s">
        <v>327</v>
      </c>
      <c r="D219" s="11" t="s">
        <v>177</v>
      </c>
      <c r="E219" s="4">
        <f>SUM(F219:P219)</f>
        <v>488.00800000000004</v>
      </c>
      <c r="F219" s="4">
        <v>0</v>
      </c>
      <c r="G219" s="4">
        <v>40</v>
      </c>
      <c r="H219" s="4">
        <v>41.9</v>
      </c>
      <c r="I219" s="4">
        <v>43.9</v>
      </c>
      <c r="J219" s="4">
        <v>45.8</v>
      </c>
      <c r="K219" s="4">
        <f>K220</f>
        <v>47.7</v>
      </c>
      <c r="L219" s="4">
        <f t="shared" ref="L219:P219" si="162">L220</f>
        <v>49.608000000000004</v>
      </c>
      <c r="M219" s="4">
        <f t="shared" si="162"/>
        <v>51.6</v>
      </c>
      <c r="N219" s="4">
        <f t="shared" si="162"/>
        <v>53.7</v>
      </c>
      <c r="O219" s="4">
        <f t="shared" si="162"/>
        <v>55.8</v>
      </c>
      <c r="P219" s="4">
        <f t="shared" si="162"/>
        <v>58</v>
      </c>
      <c r="R219" s="3"/>
      <c r="S219" s="3"/>
      <c r="T219" s="3"/>
      <c r="U219" s="3"/>
      <c r="V219" s="3"/>
    </row>
    <row r="220" spans="1:22" x14ac:dyDescent="0.25">
      <c r="A220" s="38"/>
      <c r="B220" s="39"/>
      <c r="C220" s="40"/>
      <c r="D220" s="11" t="s">
        <v>17</v>
      </c>
      <c r="E220" s="4">
        <f>SUM(F220:P220)</f>
        <v>488.00800000000004</v>
      </c>
      <c r="F220" s="4">
        <v>0</v>
      </c>
      <c r="G220" s="4">
        <v>40</v>
      </c>
      <c r="H220" s="4">
        <v>41.9</v>
      </c>
      <c r="I220" s="4">
        <v>43.9</v>
      </c>
      <c r="J220" s="4">
        <v>45.8</v>
      </c>
      <c r="K220" s="4">
        <v>47.7</v>
      </c>
      <c r="L220" s="4">
        <f>K220+(K220/100*4)</f>
        <v>49.608000000000004</v>
      </c>
      <c r="M220" s="4">
        <v>51.6</v>
      </c>
      <c r="N220" s="4">
        <v>53.7</v>
      </c>
      <c r="O220" s="4">
        <v>55.8</v>
      </c>
      <c r="P220" s="4">
        <v>58</v>
      </c>
      <c r="Q220" s="3"/>
      <c r="R220" s="3"/>
      <c r="S220" s="3"/>
    </row>
    <row r="221" spans="1:22" x14ac:dyDescent="0.25">
      <c r="A221" s="28" t="s">
        <v>398</v>
      </c>
      <c r="B221" s="53" t="s">
        <v>91</v>
      </c>
      <c r="C221" s="28" t="s">
        <v>63</v>
      </c>
      <c r="D221" s="11" t="s">
        <v>177</v>
      </c>
      <c r="E221" s="4">
        <v>0</v>
      </c>
      <c r="F221" s="4">
        <v>0</v>
      </c>
      <c r="G221" s="4">
        <v>0</v>
      </c>
      <c r="H221" s="4">
        <v>0</v>
      </c>
      <c r="I221" s="4">
        <v>0</v>
      </c>
      <c r="J221" s="4">
        <v>0</v>
      </c>
      <c r="K221" s="4">
        <v>0</v>
      </c>
      <c r="L221" s="4">
        <v>0</v>
      </c>
      <c r="M221" s="4">
        <v>0</v>
      </c>
      <c r="N221" s="4">
        <v>0</v>
      </c>
      <c r="O221" s="4">
        <v>0</v>
      </c>
      <c r="P221" s="4">
        <v>0</v>
      </c>
    </row>
    <row r="222" spans="1:22" x14ac:dyDescent="0.25">
      <c r="A222" s="30"/>
      <c r="B222" s="54"/>
      <c r="C222" s="30"/>
      <c r="D222" s="11" t="s">
        <v>17</v>
      </c>
      <c r="E222" s="4">
        <v>0</v>
      </c>
      <c r="F222" s="4">
        <v>0</v>
      </c>
      <c r="G222" s="4">
        <v>0</v>
      </c>
      <c r="H222" s="4">
        <v>0</v>
      </c>
      <c r="I222" s="4">
        <v>0</v>
      </c>
      <c r="J222" s="4">
        <v>0</v>
      </c>
      <c r="K222" s="4">
        <v>0</v>
      </c>
      <c r="L222" s="4">
        <v>0</v>
      </c>
      <c r="M222" s="4">
        <v>0</v>
      </c>
      <c r="N222" s="4">
        <v>0</v>
      </c>
      <c r="O222" s="4">
        <v>0</v>
      </c>
      <c r="P222" s="4">
        <v>0</v>
      </c>
    </row>
    <row r="223" spans="1:22" x14ac:dyDescent="0.25">
      <c r="A223" s="38" t="s">
        <v>399</v>
      </c>
      <c r="B223" s="39" t="s">
        <v>436</v>
      </c>
      <c r="C223" s="40" t="s">
        <v>327</v>
      </c>
      <c r="D223" s="11" t="s">
        <v>177</v>
      </c>
      <c r="E223" s="4">
        <f>SUM(F223:P223)</f>
        <v>122.58</v>
      </c>
      <c r="F223" s="4">
        <v>0</v>
      </c>
      <c r="G223" s="4">
        <v>10</v>
      </c>
      <c r="H223" s="4">
        <v>10.5</v>
      </c>
      <c r="I223" s="4">
        <v>11</v>
      </c>
      <c r="J223" s="4">
        <v>11.5</v>
      </c>
      <c r="K223" s="4">
        <f>K224</f>
        <v>12</v>
      </c>
      <c r="L223" s="4">
        <f t="shared" ref="L223:P223" si="163">L224</f>
        <v>12.48</v>
      </c>
      <c r="M223" s="4">
        <f t="shared" si="163"/>
        <v>13</v>
      </c>
      <c r="N223" s="4">
        <f t="shared" si="163"/>
        <v>13.5</v>
      </c>
      <c r="O223" s="4">
        <f t="shared" si="163"/>
        <v>14</v>
      </c>
      <c r="P223" s="4">
        <f t="shared" si="163"/>
        <v>14.6</v>
      </c>
    </row>
    <row r="224" spans="1:22" x14ac:dyDescent="0.25">
      <c r="A224" s="38"/>
      <c r="B224" s="39"/>
      <c r="C224" s="40"/>
      <c r="D224" s="11" t="s">
        <v>17</v>
      </c>
      <c r="E224" s="4">
        <f>SUM(F224:P224)</f>
        <v>122.58</v>
      </c>
      <c r="F224" s="4">
        <v>0</v>
      </c>
      <c r="G224" s="4">
        <v>10</v>
      </c>
      <c r="H224" s="4">
        <v>10.5</v>
      </c>
      <c r="I224" s="4">
        <v>11</v>
      </c>
      <c r="J224" s="4">
        <v>11.5</v>
      </c>
      <c r="K224" s="4">
        <v>12</v>
      </c>
      <c r="L224" s="4">
        <f>K224+(K224/100*4)</f>
        <v>12.48</v>
      </c>
      <c r="M224" s="4">
        <v>13</v>
      </c>
      <c r="N224" s="4">
        <v>13.5</v>
      </c>
      <c r="O224" s="4">
        <v>14</v>
      </c>
      <c r="P224" s="4">
        <v>14.6</v>
      </c>
    </row>
    <row r="225" spans="1:16" x14ac:dyDescent="0.25">
      <c r="A225" s="41" t="s">
        <v>400</v>
      </c>
      <c r="B225" s="41"/>
      <c r="C225" s="38"/>
      <c r="D225" s="11" t="s">
        <v>177</v>
      </c>
      <c r="E225" s="4">
        <f t="shared" ref="E225:E227" si="164">SUM(F225:P225)</f>
        <v>1335.3200000000002</v>
      </c>
      <c r="F225" s="4">
        <f>F226+F227</f>
        <v>0</v>
      </c>
      <c r="G225" s="4">
        <f t="shared" ref="G225:P225" si="165">G226+G227</f>
        <v>110</v>
      </c>
      <c r="H225" s="4">
        <f t="shared" si="165"/>
        <v>114.4</v>
      </c>
      <c r="I225" s="4">
        <f t="shared" si="165"/>
        <v>119.9</v>
      </c>
      <c r="J225" s="4">
        <f t="shared" si="165"/>
        <v>125.19999999999999</v>
      </c>
      <c r="K225" s="4">
        <f t="shared" si="165"/>
        <v>130.5</v>
      </c>
      <c r="L225" s="4">
        <f t="shared" si="165"/>
        <v>135.72000000000003</v>
      </c>
      <c r="M225" s="4">
        <f t="shared" si="165"/>
        <v>141.19999999999999</v>
      </c>
      <c r="N225" s="4">
        <f t="shared" si="165"/>
        <v>146.80000000000001</v>
      </c>
      <c r="O225" s="4">
        <f t="shared" si="165"/>
        <v>152.69999999999999</v>
      </c>
      <c r="P225" s="4">
        <f t="shared" si="165"/>
        <v>158.9</v>
      </c>
    </row>
    <row r="226" spans="1:16" x14ac:dyDescent="0.25">
      <c r="A226" s="41"/>
      <c r="B226" s="41"/>
      <c r="C226" s="38"/>
      <c r="D226" s="11" t="s">
        <v>17</v>
      </c>
      <c r="E226" s="4">
        <f t="shared" si="164"/>
        <v>1335.3200000000002</v>
      </c>
      <c r="F226" s="4">
        <f>F224+F220+F214</f>
        <v>0</v>
      </c>
      <c r="G226" s="4">
        <f>G224+G220+G214+G218</f>
        <v>110</v>
      </c>
      <c r="H226" s="4">
        <f t="shared" ref="H226:P226" si="166">H224+H220+H214+H218</f>
        <v>114.4</v>
      </c>
      <c r="I226" s="4">
        <f t="shared" si="166"/>
        <v>119.9</v>
      </c>
      <c r="J226" s="4">
        <f t="shared" si="166"/>
        <v>125.19999999999999</v>
      </c>
      <c r="K226" s="4">
        <f t="shared" si="166"/>
        <v>130.5</v>
      </c>
      <c r="L226" s="4">
        <f t="shared" si="166"/>
        <v>135.72000000000003</v>
      </c>
      <c r="M226" s="4">
        <f t="shared" si="166"/>
        <v>141.19999999999999</v>
      </c>
      <c r="N226" s="4">
        <f t="shared" si="166"/>
        <v>146.80000000000001</v>
      </c>
      <c r="O226" s="4">
        <f t="shared" si="166"/>
        <v>152.69999999999999</v>
      </c>
      <c r="P226" s="4">
        <f t="shared" si="166"/>
        <v>158.9</v>
      </c>
    </row>
    <row r="227" spans="1:16" x14ac:dyDescent="0.25">
      <c r="A227" s="41"/>
      <c r="B227" s="41"/>
      <c r="C227" s="38"/>
      <c r="D227" s="10" t="s">
        <v>19</v>
      </c>
      <c r="E227" s="4">
        <f t="shared" si="164"/>
        <v>0</v>
      </c>
      <c r="F227" s="4">
        <f>0</f>
        <v>0</v>
      </c>
      <c r="G227" s="4">
        <f>0</f>
        <v>0</v>
      </c>
      <c r="H227" s="4">
        <f>0</f>
        <v>0</v>
      </c>
      <c r="I227" s="4">
        <f>0</f>
        <v>0</v>
      </c>
      <c r="J227" s="4">
        <f>0</f>
        <v>0</v>
      </c>
      <c r="K227" s="4">
        <f>0</f>
        <v>0</v>
      </c>
      <c r="L227" s="4">
        <f>0</f>
        <v>0</v>
      </c>
      <c r="M227" s="4">
        <f>0</f>
        <v>0</v>
      </c>
      <c r="N227" s="4">
        <f>0</f>
        <v>0</v>
      </c>
      <c r="O227" s="4">
        <f>0</f>
        <v>0</v>
      </c>
      <c r="P227" s="4">
        <f>0</f>
        <v>0</v>
      </c>
    </row>
    <row r="228" spans="1:16" x14ac:dyDescent="0.25">
      <c r="A228" s="63" t="s">
        <v>92</v>
      </c>
      <c r="B228" s="64"/>
      <c r="C228" s="64"/>
      <c r="D228" s="64"/>
      <c r="E228" s="64"/>
      <c r="F228" s="64"/>
      <c r="G228" s="64"/>
      <c r="H228" s="64"/>
      <c r="I228" s="64"/>
      <c r="J228" s="64"/>
      <c r="K228" s="64"/>
      <c r="L228" s="64"/>
      <c r="M228" s="64"/>
      <c r="N228" s="64"/>
      <c r="O228" s="64"/>
      <c r="P228" s="65"/>
    </row>
    <row r="229" spans="1:16" x14ac:dyDescent="0.25">
      <c r="A229" s="28" t="s">
        <v>401</v>
      </c>
      <c r="B229" s="53" t="s">
        <v>93</v>
      </c>
      <c r="C229" s="28" t="s">
        <v>63</v>
      </c>
      <c r="D229" s="11" t="s">
        <v>177</v>
      </c>
      <c r="E229" s="4">
        <f t="shared" ref="E229" si="167">SUM(F229:P229)</f>
        <v>0</v>
      </c>
      <c r="F229" s="4">
        <f>0</f>
        <v>0</v>
      </c>
      <c r="G229" s="4">
        <f>0</f>
        <v>0</v>
      </c>
      <c r="H229" s="4">
        <f>0</f>
        <v>0</v>
      </c>
      <c r="I229" s="4">
        <f>0</f>
        <v>0</v>
      </c>
      <c r="J229" s="4">
        <f>0</f>
        <v>0</v>
      </c>
      <c r="K229" s="4">
        <f>0</f>
        <v>0</v>
      </c>
      <c r="L229" s="4">
        <f>0</f>
        <v>0</v>
      </c>
      <c r="M229" s="4">
        <f>0</f>
        <v>0</v>
      </c>
      <c r="N229" s="4">
        <f>0</f>
        <v>0</v>
      </c>
      <c r="O229" s="4">
        <f>0</f>
        <v>0</v>
      </c>
      <c r="P229" s="4">
        <f>0</f>
        <v>0</v>
      </c>
    </row>
    <row r="230" spans="1:16" x14ac:dyDescent="0.25">
      <c r="A230" s="30"/>
      <c r="B230" s="54"/>
      <c r="C230" s="30"/>
      <c r="D230" s="10" t="s">
        <v>17</v>
      </c>
      <c r="E230" s="4">
        <f t="shared" ref="E230:E231" si="168">SUM(F230:P230)</f>
        <v>0</v>
      </c>
      <c r="F230" s="4">
        <f>0</f>
        <v>0</v>
      </c>
      <c r="G230" s="4">
        <f>0</f>
        <v>0</v>
      </c>
      <c r="H230" s="4">
        <f>0</f>
        <v>0</v>
      </c>
      <c r="I230" s="4">
        <f>0</f>
        <v>0</v>
      </c>
      <c r="J230" s="4">
        <f>0</f>
        <v>0</v>
      </c>
      <c r="K230" s="4">
        <f>0</f>
        <v>0</v>
      </c>
      <c r="L230" s="4">
        <f>0</f>
        <v>0</v>
      </c>
      <c r="M230" s="4">
        <f>0</f>
        <v>0</v>
      </c>
      <c r="N230" s="4">
        <f>0</f>
        <v>0</v>
      </c>
      <c r="O230" s="4">
        <f>0</f>
        <v>0</v>
      </c>
      <c r="P230" s="4">
        <f>0</f>
        <v>0</v>
      </c>
    </row>
    <row r="231" spans="1:16" x14ac:dyDescent="0.25">
      <c r="A231" s="28" t="s">
        <v>402</v>
      </c>
      <c r="B231" s="53" t="s">
        <v>94</v>
      </c>
      <c r="C231" s="28" t="s">
        <v>63</v>
      </c>
      <c r="D231" s="11" t="s">
        <v>177</v>
      </c>
      <c r="E231" s="4">
        <f t="shared" si="168"/>
        <v>0</v>
      </c>
      <c r="F231" s="4">
        <f>0</f>
        <v>0</v>
      </c>
      <c r="G231" s="4">
        <f>0</f>
        <v>0</v>
      </c>
      <c r="H231" s="4">
        <f>0</f>
        <v>0</v>
      </c>
      <c r="I231" s="4">
        <f>0</f>
        <v>0</v>
      </c>
      <c r="J231" s="4">
        <f>0</f>
        <v>0</v>
      </c>
      <c r="K231" s="4">
        <f>0</f>
        <v>0</v>
      </c>
      <c r="L231" s="4">
        <f>0</f>
        <v>0</v>
      </c>
      <c r="M231" s="4">
        <f>0</f>
        <v>0</v>
      </c>
      <c r="N231" s="4">
        <f>0</f>
        <v>0</v>
      </c>
      <c r="O231" s="4">
        <f>0</f>
        <v>0</v>
      </c>
      <c r="P231" s="4">
        <f>0</f>
        <v>0</v>
      </c>
    </row>
    <row r="232" spans="1:16" x14ac:dyDescent="0.25">
      <c r="A232" s="30"/>
      <c r="B232" s="54"/>
      <c r="C232" s="30"/>
      <c r="D232" s="10" t="s">
        <v>17</v>
      </c>
      <c r="E232" s="4">
        <f t="shared" ref="E232:E234" si="169">SUM(F232:P232)</f>
        <v>0</v>
      </c>
      <c r="F232" s="4">
        <f>0</f>
        <v>0</v>
      </c>
      <c r="G232" s="4">
        <f>0</f>
        <v>0</v>
      </c>
      <c r="H232" s="4">
        <f>0</f>
        <v>0</v>
      </c>
      <c r="I232" s="4">
        <f>0</f>
        <v>0</v>
      </c>
      <c r="J232" s="4">
        <f>0</f>
        <v>0</v>
      </c>
      <c r="K232" s="4">
        <f>0</f>
        <v>0</v>
      </c>
      <c r="L232" s="4">
        <f>0</f>
        <v>0</v>
      </c>
      <c r="M232" s="4">
        <f>0</f>
        <v>0</v>
      </c>
      <c r="N232" s="4">
        <f>0</f>
        <v>0</v>
      </c>
      <c r="O232" s="4">
        <f>0</f>
        <v>0</v>
      </c>
      <c r="P232" s="4">
        <f>0</f>
        <v>0</v>
      </c>
    </row>
    <row r="233" spans="1:16" x14ac:dyDescent="0.25">
      <c r="A233" s="28" t="s">
        <v>403</v>
      </c>
      <c r="B233" s="53" t="s">
        <v>95</v>
      </c>
      <c r="C233" s="28" t="s">
        <v>63</v>
      </c>
      <c r="D233" s="11" t="s">
        <v>177</v>
      </c>
      <c r="E233" s="4">
        <f t="shared" si="169"/>
        <v>0</v>
      </c>
      <c r="F233" s="4">
        <f>0</f>
        <v>0</v>
      </c>
      <c r="G233" s="4">
        <f>0</f>
        <v>0</v>
      </c>
      <c r="H233" s="4">
        <f>0</f>
        <v>0</v>
      </c>
      <c r="I233" s="4">
        <f>0</f>
        <v>0</v>
      </c>
      <c r="J233" s="4">
        <f>0</f>
        <v>0</v>
      </c>
      <c r="K233" s="4">
        <f>0</f>
        <v>0</v>
      </c>
      <c r="L233" s="4">
        <f>0</f>
        <v>0</v>
      </c>
      <c r="M233" s="4">
        <f>0</f>
        <v>0</v>
      </c>
      <c r="N233" s="4">
        <f>0</f>
        <v>0</v>
      </c>
      <c r="O233" s="4">
        <f>0</f>
        <v>0</v>
      </c>
      <c r="P233" s="4">
        <f>0</f>
        <v>0</v>
      </c>
    </row>
    <row r="234" spans="1:16" x14ac:dyDescent="0.25">
      <c r="A234" s="30"/>
      <c r="B234" s="54"/>
      <c r="C234" s="30"/>
      <c r="D234" s="10" t="s">
        <v>17</v>
      </c>
      <c r="E234" s="4">
        <f t="shared" si="169"/>
        <v>0</v>
      </c>
      <c r="F234" s="4">
        <f>0</f>
        <v>0</v>
      </c>
      <c r="G234" s="4">
        <f>0</f>
        <v>0</v>
      </c>
      <c r="H234" s="4">
        <f>0</f>
        <v>0</v>
      </c>
      <c r="I234" s="4">
        <f>0</f>
        <v>0</v>
      </c>
      <c r="J234" s="4">
        <f>0</f>
        <v>0</v>
      </c>
      <c r="K234" s="4">
        <f>0</f>
        <v>0</v>
      </c>
      <c r="L234" s="4">
        <f>0</f>
        <v>0</v>
      </c>
      <c r="M234" s="4">
        <f>0</f>
        <v>0</v>
      </c>
      <c r="N234" s="4">
        <f>0</f>
        <v>0</v>
      </c>
      <c r="O234" s="4">
        <f>0</f>
        <v>0</v>
      </c>
      <c r="P234" s="4">
        <f>0</f>
        <v>0</v>
      </c>
    </row>
    <row r="235" spans="1:16" x14ac:dyDescent="0.25">
      <c r="A235" s="41" t="s">
        <v>404</v>
      </c>
      <c r="B235" s="41"/>
      <c r="C235" s="40"/>
      <c r="D235" s="11" t="s">
        <v>177</v>
      </c>
      <c r="E235" s="4">
        <v>0</v>
      </c>
      <c r="F235" s="4">
        <v>0</v>
      </c>
      <c r="G235" s="4">
        <v>0</v>
      </c>
      <c r="H235" s="4">
        <v>0</v>
      </c>
      <c r="I235" s="4">
        <v>0</v>
      </c>
      <c r="J235" s="4">
        <v>0</v>
      </c>
      <c r="K235" s="4">
        <v>0</v>
      </c>
      <c r="L235" s="4">
        <v>0</v>
      </c>
      <c r="M235" s="4">
        <v>0</v>
      </c>
      <c r="N235" s="4">
        <v>0</v>
      </c>
      <c r="O235" s="4">
        <v>0</v>
      </c>
      <c r="P235" s="4">
        <v>0</v>
      </c>
    </row>
    <row r="236" spans="1:16" ht="31.5" customHeight="1" x14ac:dyDescent="0.25">
      <c r="A236" s="41"/>
      <c r="B236" s="41"/>
      <c r="C236" s="40"/>
      <c r="D236" s="11" t="s">
        <v>17</v>
      </c>
      <c r="E236" s="4">
        <v>0</v>
      </c>
      <c r="F236" s="4">
        <v>0</v>
      </c>
      <c r="G236" s="4">
        <v>0</v>
      </c>
      <c r="H236" s="4">
        <v>0</v>
      </c>
      <c r="I236" s="4">
        <v>0</v>
      </c>
      <c r="J236" s="4">
        <v>0</v>
      </c>
      <c r="K236" s="4">
        <v>0</v>
      </c>
      <c r="L236" s="4">
        <v>0</v>
      </c>
      <c r="M236" s="4">
        <v>0</v>
      </c>
      <c r="N236" s="4">
        <v>0</v>
      </c>
      <c r="O236" s="4">
        <v>0</v>
      </c>
      <c r="P236" s="4">
        <v>0</v>
      </c>
    </row>
    <row r="237" spans="1:16" x14ac:dyDescent="0.25">
      <c r="A237" s="41"/>
      <c r="B237" s="41"/>
      <c r="C237" s="40"/>
      <c r="D237" s="10" t="s">
        <v>19</v>
      </c>
      <c r="E237" s="4">
        <v>0</v>
      </c>
      <c r="F237" s="4">
        <v>0</v>
      </c>
      <c r="G237" s="4">
        <v>0</v>
      </c>
      <c r="H237" s="4">
        <v>0</v>
      </c>
      <c r="I237" s="4">
        <v>0</v>
      </c>
      <c r="J237" s="4">
        <v>0</v>
      </c>
      <c r="K237" s="4">
        <v>0</v>
      </c>
      <c r="L237" s="4">
        <v>0</v>
      </c>
      <c r="M237" s="4">
        <v>0</v>
      </c>
      <c r="N237" s="4">
        <v>0</v>
      </c>
      <c r="O237" s="4">
        <v>0</v>
      </c>
      <c r="P237" s="4">
        <v>0</v>
      </c>
    </row>
    <row r="238" spans="1:16" ht="15.75" customHeight="1" x14ac:dyDescent="0.25">
      <c r="A238" s="57" t="s">
        <v>178</v>
      </c>
      <c r="B238" s="58"/>
      <c r="C238" s="34"/>
      <c r="D238" s="11" t="s">
        <v>177</v>
      </c>
      <c r="E238" s="4">
        <f>SUM(F238:P238)</f>
        <v>1160517.3959999999</v>
      </c>
      <c r="F238" s="4">
        <f>F239+F240</f>
        <v>43530.2</v>
      </c>
      <c r="G238" s="4">
        <f t="shared" ref="G238:H238" si="170">G239+G240</f>
        <v>85151.1</v>
      </c>
      <c r="H238" s="4">
        <f t="shared" si="170"/>
        <v>29318</v>
      </c>
      <c r="I238" s="4">
        <f>I239+I240+I241</f>
        <v>34566.1</v>
      </c>
      <c r="J238" s="4">
        <f>J239+J240+J241</f>
        <v>50109.3</v>
      </c>
      <c r="K238" s="4">
        <f t="shared" ref="K238:P238" si="171">K239+K240+K241</f>
        <v>181593.9</v>
      </c>
      <c r="L238" s="4">
        <f t="shared" si="171"/>
        <v>246151.79599999997</v>
      </c>
      <c r="M238" s="4">
        <f t="shared" si="171"/>
        <v>352057.4</v>
      </c>
      <c r="N238" s="4">
        <f t="shared" si="171"/>
        <v>93141.799999999988</v>
      </c>
      <c r="O238" s="4">
        <f t="shared" si="171"/>
        <v>22040.100000000002</v>
      </c>
      <c r="P238" s="4">
        <f t="shared" si="171"/>
        <v>22857.699999999997</v>
      </c>
    </row>
    <row r="239" spans="1:16" x14ac:dyDescent="0.25">
      <c r="A239" s="59"/>
      <c r="B239" s="60"/>
      <c r="C239" s="35"/>
      <c r="D239" s="11" t="s">
        <v>17</v>
      </c>
      <c r="E239" s="4">
        <f t="shared" ref="E239:E241" si="172">SUM(F239:P239)</f>
        <v>568613.39599999995</v>
      </c>
      <c r="F239" s="4">
        <f t="shared" ref="F239:P239" si="173">F236+F226+F205+F190+F171+F161+F123+F102</f>
        <v>14432.5</v>
      </c>
      <c r="G239" s="4">
        <f t="shared" si="173"/>
        <v>17477.7</v>
      </c>
      <c r="H239" s="4">
        <f t="shared" si="173"/>
        <v>27834.5</v>
      </c>
      <c r="I239" s="4">
        <f t="shared" si="173"/>
        <v>33060.9</v>
      </c>
      <c r="J239" s="4">
        <f t="shared" si="173"/>
        <v>29697.9</v>
      </c>
      <c r="K239" s="4">
        <f t="shared" si="173"/>
        <v>41886.6</v>
      </c>
      <c r="L239" s="4">
        <f t="shared" si="173"/>
        <v>145392.99599999998</v>
      </c>
      <c r="M239" s="4">
        <f t="shared" si="173"/>
        <v>120790.69999999998</v>
      </c>
      <c r="N239" s="4">
        <f t="shared" si="173"/>
        <v>93141.799999999988</v>
      </c>
      <c r="O239" s="4">
        <f t="shared" si="173"/>
        <v>22040.100000000002</v>
      </c>
      <c r="P239" s="4">
        <f t="shared" si="173"/>
        <v>22857.699999999997</v>
      </c>
    </row>
    <row r="240" spans="1:16" x14ac:dyDescent="0.25">
      <c r="A240" s="59"/>
      <c r="B240" s="60"/>
      <c r="C240" s="35"/>
      <c r="D240" s="10" t="s">
        <v>19</v>
      </c>
      <c r="E240" s="4">
        <f t="shared" si="172"/>
        <v>571316.1</v>
      </c>
      <c r="F240" s="4">
        <f t="shared" ref="F240:P240" si="174">F237+F227+F206+F191+F172+F162+F103</f>
        <v>29097.7</v>
      </c>
      <c r="G240" s="4">
        <f t="shared" si="174"/>
        <v>67673.400000000009</v>
      </c>
      <c r="H240" s="4">
        <f t="shared" si="174"/>
        <v>1483.5</v>
      </c>
      <c r="I240" s="4">
        <f t="shared" si="174"/>
        <v>405.2</v>
      </c>
      <c r="J240" s="4">
        <f t="shared" si="174"/>
        <v>923.5</v>
      </c>
      <c r="K240" s="4">
        <f t="shared" si="174"/>
        <v>139707.29999999999</v>
      </c>
      <c r="L240" s="4">
        <f t="shared" si="174"/>
        <v>100758.8</v>
      </c>
      <c r="M240" s="4">
        <f t="shared" si="174"/>
        <v>231266.7</v>
      </c>
      <c r="N240" s="4">
        <f t="shared" si="174"/>
        <v>0</v>
      </c>
      <c r="O240" s="4">
        <f t="shared" si="174"/>
        <v>0</v>
      </c>
      <c r="P240" s="4">
        <f t="shared" si="174"/>
        <v>0</v>
      </c>
    </row>
    <row r="241" spans="1:20" x14ac:dyDescent="0.25">
      <c r="A241" s="61"/>
      <c r="B241" s="62"/>
      <c r="C241" s="36"/>
      <c r="D241" s="11" t="s">
        <v>18</v>
      </c>
      <c r="E241" s="4">
        <f t="shared" si="172"/>
        <v>20587.900000000001</v>
      </c>
      <c r="F241" s="4">
        <v>0</v>
      </c>
      <c r="G241" s="4">
        <v>0</v>
      </c>
      <c r="H241" s="4">
        <v>0</v>
      </c>
      <c r="I241" s="4">
        <f t="shared" ref="I241:P241" si="175">I104</f>
        <v>1100</v>
      </c>
      <c r="J241" s="4">
        <f t="shared" si="175"/>
        <v>19487.900000000001</v>
      </c>
      <c r="K241" s="4">
        <f t="shared" si="175"/>
        <v>0</v>
      </c>
      <c r="L241" s="4">
        <f t="shared" si="175"/>
        <v>0</v>
      </c>
      <c r="M241" s="4">
        <f t="shared" si="175"/>
        <v>0</v>
      </c>
      <c r="N241" s="4">
        <f t="shared" si="175"/>
        <v>0</v>
      </c>
      <c r="O241" s="4">
        <f t="shared" si="175"/>
        <v>0</v>
      </c>
      <c r="P241" s="4">
        <f t="shared" si="175"/>
        <v>0</v>
      </c>
    </row>
    <row r="242" spans="1:20" x14ac:dyDescent="0.25">
      <c r="A242" s="40" t="s">
        <v>96</v>
      </c>
      <c r="B242" s="40"/>
      <c r="C242" s="40"/>
      <c r="D242" s="40"/>
      <c r="E242" s="40"/>
      <c r="F242" s="40"/>
      <c r="G242" s="40"/>
      <c r="H242" s="40"/>
      <c r="I242" s="40"/>
      <c r="J242" s="40"/>
      <c r="K242" s="40"/>
      <c r="L242" s="40"/>
      <c r="M242" s="40"/>
      <c r="N242" s="40"/>
      <c r="O242" s="40"/>
      <c r="P242" s="40"/>
    </row>
    <row r="243" spans="1:20" x14ac:dyDescent="0.25">
      <c r="A243" s="40" t="s">
        <v>97</v>
      </c>
      <c r="B243" s="40"/>
      <c r="C243" s="40"/>
      <c r="D243" s="40"/>
      <c r="E243" s="40"/>
      <c r="F243" s="40"/>
      <c r="G243" s="40"/>
      <c r="H243" s="40"/>
      <c r="I243" s="40"/>
      <c r="J243" s="40"/>
      <c r="K243" s="40"/>
      <c r="L243" s="40"/>
      <c r="M243" s="40"/>
      <c r="N243" s="40"/>
      <c r="O243" s="40"/>
      <c r="P243" s="40"/>
    </row>
    <row r="244" spans="1:20" ht="30" customHeight="1" x14ac:dyDescent="0.25">
      <c r="A244" s="38" t="s">
        <v>351</v>
      </c>
      <c r="B244" s="39" t="s">
        <v>98</v>
      </c>
      <c r="C244" s="40" t="s">
        <v>99</v>
      </c>
      <c r="D244" s="11" t="s">
        <v>177</v>
      </c>
      <c r="E244" s="4">
        <f t="shared" ref="E244:E261" si="176">SUM(F244:P244)</f>
        <v>141.38079999999999</v>
      </c>
      <c r="F244" s="4">
        <v>10</v>
      </c>
      <c r="G244" s="4">
        <v>10.5</v>
      </c>
      <c r="H244" s="4">
        <v>11</v>
      </c>
      <c r="I244" s="4">
        <v>11.5</v>
      </c>
      <c r="J244" s="4">
        <v>12.2</v>
      </c>
      <c r="K244" s="4">
        <v>13</v>
      </c>
      <c r="L244" s="4">
        <f>K244+(K244/100*4)</f>
        <v>13.52</v>
      </c>
      <c r="M244" s="4">
        <f t="shared" ref="M244" si="177">L244+(L244/100*4)</f>
        <v>14.0608</v>
      </c>
      <c r="N244" s="4">
        <f>N245</f>
        <v>14.6</v>
      </c>
      <c r="O244" s="4">
        <f t="shared" ref="O244:P244" si="178">O245</f>
        <v>15.2</v>
      </c>
      <c r="P244" s="4">
        <f t="shared" si="178"/>
        <v>15.8</v>
      </c>
    </row>
    <row r="245" spans="1:20" x14ac:dyDescent="0.25">
      <c r="A245" s="38"/>
      <c r="B245" s="39"/>
      <c r="C245" s="40"/>
      <c r="D245" s="11" t="s">
        <v>17</v>
      </c>
      <c r="E245" s="4">
        <f t="shared" si="176"/>
        <v>141.41999999999999</v>
      </c>
      <c r="F245" s="4">
        <v>10</v>
      </c>
      <c r="G245" s="4">
        <v>10.5</v>
      </c>
      <c r="H245" s="4">
        <v>11</v>
      </c>
      <c r="I245" s="4">
        <v>11.5</v>
      </c>
      <c r="J245" s="4">
        <v>12.2</v>
      </c>
      <c r="K245" s="4">
        <v>13</v>
      </c>
      <c r="L245" s="4">
        <f>K245+(K245/100*4)</f>
        <v>13.52</v>
      </c>
      <c r="M245" s="4">
        <v>14.1</v>
      </c>
      <c r="N245" s="4">
        <v>14.6</v>
      </c>
      <c r="O245" s="4">
        <v>15.2</v>
      </c>
      <c r="P245" s="4">
        <v>15.8</v>
      </c>
    </row>
    <row r="246" spans="1:20" x14ac:dyDescent="0.25">
      <c r="A246" s="38" t="s">
        <v>352</v>
      </c>
      <c r="B246" s="39" t="s">
        <v>100</v>
      </c>
      <c r="C246" s="40" t="s">
        <v>229</v>
      </c>
      <c r="D246" s="11" t="s">
        <v>177</v>
      </c>
      <c r="E246" s="4">
        <f t="shared" si="176"/>
        <v>189.53471999999999</v>
      </c>
      <c r="F246" s="4">
        <v>5</v>
      </c>
      <c r="G246" s="4">
        <v>5.2</v>
      </c>
      <c r="H246" s="4">
        <v>16.5</v>
      </c>
      <c r="I246" s="4">
        <v>17.2</v>
      </c>
      <c r="J246" s="4">
        <v>18.2</v>
      </c>
      <c r="K246" s="4">
        <v>19.2</v>
      </c>
      <c r="L246" s="4">
        <f t="shared" ref="L246:P254" si="179">K246+(K246/100*4)</f>
        <v>19.968</v>
      </c>
      <c r="M246" s="4">
        <f t="shared" si="179"/>
        <v>20.766719999999999</v>
      </c>
      <c r="N246" s="4">
        <f>N247</f>
        <v>21.6</v>
      </c>
      <c r="O246" s="4">
        <f t="shared" ref="O246:P246" si="180">O247</f>
        <v>22.5</v>
      </c>
      <c r="P246" s="4">
        <f t="shared" si="180"/>
        <v>23.4</v>
      </c>
    </row>
    <row r="247" spans="1:20" x14ac:dyDescent="0.25">
      <c r="A247" s="38"/>
      <c r="B247" s="39"/>
      <c r="C247" s="40"/>
      <c r="D247" s="11" t="s">
        <v>17</v>
      </c>
      <c r="E247" s="4">
        <f t="shared" si="176"/>
        <v>189.56800000000001</v>
      </c>
      <c r="F247" s="4">
        <v>5</v>
      </c>
      <c r="G247" s="4">
        <v>5.2</v>
      </c>
      <c r="H247" s="4">
        <v>16.5</v>
      </c>
      <c r="I247" s="4">
        <v>17.2</v>
      </c>
      <c r="J247" s="4">
        <v>18.2</v>
      </c>
      <c r="K247" s="4">
        <v>19.2</v>
      </c>
      <c r="L247" s="4">
        <f t="shared" si="179"/>
        <v>19.968</v>
      </c>
      <c r="M247" s="4">
        <v>20.8</v>
      </c>
      <c r="N247" s="4">
        <v>21.6</v>
      </c>
      <c r="O247" s="4">
        <v>22.5</v>
      </c>
      <c r="P247" s="4">
        <v>23.4</v>
      </c>
    </row>
    <row r="248" spans="1:20" x14ac:dyDescent="0.25">
      <c r="A248" s="38" t="s">
        <v>353</v>
      </c>
      <c r="B248" s="39" t="s">
        <v>101</v>
      </c>
      <c r="C248" s="40" t="s">
        <v>63</v>
      </c>
      <c r="D248" s="11" t="s">
        <v>177</v>
      </c>
      <c r="E248" s="4">
        <f t="shared" si="176"/>
        <v>20.5</v>
      </c>
      <c r="F248" s="4">
        <v>10</v>
      </c>
      <c r="G248" s="4">
        <v>10.5</v>
      </c>
      <c r="H248" s="4">
        <v>0</v>
      </c>
      <c r="I248" s="4">
        <v>0</v>
      </c>
      <c r="J248" s="4">
        <v>0</v>
      </c>
      <c r="K248" s="4">
        <v>0</v>
      </c>
      <c r="L248" s="4">
        <f t="shared" si="179"/>
        <v>0</v>
      </c>
      <c r="M248" s="4">
        <f t="shared" si="179"/>
        <v>0</v>
      </c>
      <c r="N248" s="4">
        <f t="shared" si="179"/>
        <v>0</v>
      </c>
      <c r="O248" s="4">
        <f t="shared" si="179"/>
        <v>0</v>
      </c>
      <c r="P248" s="4">
        <f t="shared" si="179"/>
        <v>0</v>
      </c>
    </row>
    <row r="249" spans="1:20" x14ac:dyDescent="0.25">
      <c r="A249" s="38"/>
      <c r="B249" s="39"/>
      <c r="C249" s="40"/>
      <c r="D249" s="11" t="s">
        <v>17</v>
      </c>
      <c r="E249" s="4">
        <f t="shared" si="176"/>
        <v>20.5</v>
      </c>
      <c r="F249" s="4">
        <v>10</v>
      </c>
      <c r="G249" s="4">
        <v>10.5</v>
      </c>
      <c r="H249" s="4">
        <v>0</v>
      </c>
      <c r="I249" s="4">
        <v>0</v>
      </c>
      <c r="J249" s="4">
        <v>0</v>
      </c>
      <c r="K249" s="4">
        <v>0</v>
      </c>
      <c r="L249" s="4">
        <f t="shared" si="179"/>
        <v>0</v>
      </c>
      <c r="M249" s="4">
        <f t="shared" si="179"/>
        <v>0</v>
      </c>
      <c r="N249" s="4">
        <f t="shared" si="179"/>
        <v>0</v>
      </c>
      <c r="O249" s="4">
        <f t="shared" si="179"/>
        <v>0</v>
      </c>
      <c r="P249" s="4">
        <f t="shared" si="179"/>
        <v>0</v>
      </c>
    </row>
    <row r="250" spans="1:20" x14ac:dyDescent="0.25">
      <c r="A250" s="38" t="s">
        <v>22</v>
      </c>
      <c r="B250" s="39" t="s">
        <v>102</v>
      </c>
      <c r="C250" s="40" t="s">
        <v>63</v>
      </c>
      <c r="D250" s="11" t="s">
        <v>177</v>
      </c>
      <c r="E250" s="4">
        <f t="shared" si="176"/>
        <v>88.2</v>
      </c>
      <c r="F250" s="4">
        <v>28</v>
      </c>
      <c r="G250" s="4">
        <v>29.4</v>
      </c>
      <c r="H250" s="4">
        <v>30.8</v>
      </c>
      <c r="I250" s="4">
        <v>0</v>
      </c>
      <c r="J250" s="4">
        <v>0</v>
      </c>
      <c r="K250" s="4">
        <v>0</v>
      </c>
      <c r="L250" s="4">
        <f t="shared" si="179"/>
        <v>0</v>
      </c>
      <c r="M250" s="4">
        <f t="shared" si="179"/>
        <v>0</v>
      </c>
      <c r="N250" s="4">
        <f t="shared" si="179"/>
        <v>0</v>
      </c>
      <c r="O250" s="4">
        <f t="shared" si="179"/>
        <v>0</v>
      </c>
      <c r="P250" s="4">
        <f t="shared" si="179"/>
        <v>0</v>
      </c>
    </row>
    <row r="251" spans="1:20" x14ac:dyDescent="0.25">
      <c r="A251" s="38"/>
      <c r="B251" s="39"/>
      <c r="C251" s="40"/>
      <c r="D251" s="11" t="s">
        <v>17</v>
      </c>
      <c r="E251" s="4">
        <f t="shared" si="176"/>
        <v>88.2</v>
      </c>
      <c r="F251" s="4">
        <v>28</v>
      </c>
      <c r="G251" s="4">
        <v>29.4</v>
      </c>
      <c r="H251" s="4">
        <v>30.8</v>
      </c>
      <c r="I251" s="4">
        <v>0</v>
      </c>
      <c r="J251" s="4">
        <v>0</v>
      </c>
      <c r="K251" s="4">
        <v>0</v>
      </c>
      <c r="L251" s="4">
        <f t="shared" si="179"/>
        <v>0</v>
      </c>
      <c r="M251" s="4">
        <f t="shared" si="179"/>
        <v>0</v>
      </c>
      <c r="N251" s="4">
        <f t="shared" si="179"/>
        <v>0</v>
      </c>
      <c r="O251" s="4">
        <f t="shared" si="179"/>
        <v>0</v>
      </c>
      <c r="P251" s="4">
        <f t="shared" si="179"/>
        <v>0</v>
      </c>
    </row>
    <row r="252" spans="1:20" x14ac:dyDescent="0.25">
      <c r="A252" s="38" t="s">
        <v>24</v>
      </c>
      <c r="B252" s="39" t="s">
        <v>103</v>
      </c>
      <c r="C252" s="40" t="s">
        <v>327</v>
      </c>
      <c r="D252" s="11" t="s">
        <v>177</v>
      </c>
      <c r="E252" s="4">
        <f t="shared" si="176"/>
        <v>551.6</v>
      </c>
      <c r="F252" s="4">
        <f>F253</f>
        <v>40</v>
      </c>
      <c r="G252" s="4">
        <f t="shared" ref="G252:P252" si="181">G253</f>
        <v>42</v>
      </c>
      <c r="H252" s="4">
        <f t="shared" si="181"/>
        <v>44</v>
      </c>
      <c r="I252" s="4">
        <f t="shared" si="181"/>
        <v>46</v>
      </c>
      <c r="J252" s="4">
        <f t="shared" si="181"/>
        <v>48</v>
      </c>
      <c r="K252" s="4">
        <f t="shared" si="181"/>
        <v>50</v>
      </c>
      <c r="L252" s="4">
        <f t="shared" si="181"/>
        <v>52</v>
      </c>
      <c r="M252" s="4">
        <f t="shared" si="181"/>
        <v>54.1</v>
      </c>
      <c r="N252" s="4">
        <f t="shared" si="181"/>
        <v>56.2</v>
      </c>
      <c r="O252" s="4">
        <f t="shared" si="181"/>
        <v>58.5</v>
      </c>
      <c r="P252" s="4">
        <f t="shared" si="181"/>
        <v>60.8</v>
      </c>
    </row>
    <row r="253" spans="1:20" x14ac:dyDescent="0.25">
      <c r="A253" s="38"/>
      <c r="B253" s="39"/>
      <c r="C253" s="40"/>
      <c r="D253" s="11" t="s">
        <v>17</v>
      </c>
      <c r="E253" s="4">
        <f t="shared" si="176"/>
        <v>551.6</v>
      </c>
      <c r="F253" s="4">
        <v>40</v>
      </c>
      <c r="G253" s="4">
        <v>42</v>
      </c>
      <c r="H253" s="4">
        <v>44</v>
      </c>
      <c r="I253" s="4">
        <v>46</v>
      </c>
      <c r="J253" s="4">
        <v>48</v>
      </c>
      <c r="K253" s="4">
        <v>50</v>
      </c>
      <c r="L253" s="4">
        <v>52</v>
      </c>
      <c r="M253" s="4">
        <v>54.1</v>
      </c>
      <c r="N253" s="4">
        <v>56.2</v>
      </c>
      <c r="O253" s="4">
        <v>58.5</v>
      </c>
      <c r="P253" s="4">
        <v>60.8</v>
      </c>
    </row>
    <row r="254" spans="1:20" x14ac:dyDescent="0.25">
      <c r="A254" s="38" t="s">
        <v>26</v>
      </c>
      <c r="B254" s="39" t="s">
        <v>104</v>
      </c>
      <c r="C254" s="40" t="s">
        <v>63</v>
      </c>
      <c r="D254" s="11" t="s">
        <v>177</v>
      </c>
      <c r="E254" s="4">
        <f t="shared" si="176"/>
        <v>1245.4241599999998</v>
      </c>
      <c r="F254" s="4">
        <v>48</v>
      </c>
      <c r="G254" s="4">
        <v>50.4</v>
      </c>
      <c r="H254" s="4">
        <v>52.8</v>
      </c>
      <c r="I254" s="4">
        <f>55.2+32.2</f>
        <v>87.4</v>
      </c>
      <c r="J254" s="4">
        <v>127.3</v>
      </c>
      <c r="K254" s="4">
        <v>132.6</v>
      </c>
      <c r="L254" s="4">
        <f>K254+(K254/100*4)</f>
        <v>137.904</v>
      </c>
      <c r="M254" s="4">
        <f t="shared" si="179"/>
        <v>143.42016000000001</v>
      </c>
      <c r="N254" s="4">
        <f>N255</f>
        <v>149.19999999999999</v>
      </c>
      <c r="O254" s="4">
        <f t="shared" ref="O254:P254" si="182">O255</f>
        <v>155.1</v>
      </c>
      <c r="P254" s="4">
        <f t="shared" si="182"/>
        <v>161.30000000000001</v>
      </c>
    </row>
    <row r="255" spans="1:20" x14ac:dyDescent="0.25">
      <c r="A255" s="38"/>
      <c r="B255" s="39"/>
      <c r="C255" s="40"/>
      <c r="D255" s="11" t="s">
        <v>17</v>
      </c>
      <c r="E255" s="4">
        <f t="shared" si="176"/>
        <v>1245.4039999999998</v>
      </c>
      <c r="F255" s="4">
        <v>48</v>
      </c>
      <c r="G255" s="4">
        <v>50.4</v>
      </c>
      <c r="H255" s="4">
        <v>52.8</v>
      </c>
      <c r="I255" s="4">
        <f>55.2+32.2</f>
        <v>87.4</v>
      </c>
      <c r="J255" s="4">
        <v>127.3</v>
      </c>
      <c r="K255" s="4">
        <v>132.6</v>
      </c>
      <c r="L255" s="4">
        <f>K255+(K255/100*4)</f>
        <v>137.904</v>
      </c>
      <c r="M255" s="4">
        <v>143.4</v>
      </c>
      <c r="N255" s="4">
        <v>149.19999999999999</v>
      </c>
      <c r="O255" s="4">
        <v>155.1</v>
      </c>
      <c r="P255" s="4">
        <v>161.30000000000001</v>
      </c>
    </row>
    <row r="256" spans="1:20" x14ac:dyDescent="0.25">
      <c r="A256" s="38" t="s">
        <v>27</v>
      </c>
      <c r="B256" s="39" t="s">
        <v>105</v>
      </c>
      <c r="C256" s="40" t="s">
        <v>63</v>
      </c>
      <c r="D256" s="11" t="s">
        <v>177</v>
      </c>
      <c r="E256" s="4">
        <f t="shared" si="176"/>
        <v>736.04537241599996</v>
      </c>
      <c r="F256" s="4">
        <v>25</v>
      </c>
      <c r="G256" s="4">
        <v>26.2</v>
      </c>
      <c r="H256" s="4">
        <v>27.5</v>
      </c>
      <c r="I256" s="4">
        <v>28.8</v>
      </c>
      <c r="J256" s="4">
        <v>79.400000000000006</v>
      </c>
      <c r="K256" s="4">
        <f>K257</f>
        <v>82.8</v>
      </c>
      <c r="L256" s="4">
        <f>L257</f>
        <v>86.1</v>
      </c>
      <c r="M256" s="4">
        <f t="shared" ref="L256:P261" si="183">L256+(L256/100*4)</f>
        <v>89.543999999999997</v>
      </c>
      <c r="N256" s="4">
        <f t="shared" ref="N256" si="184">M256+(M256/100*4)</f>
        <v>93.12576</v>
      </c>
      <c r="O256" s="4">
        <f t="shared" ref="O256" si="185">N256+(N256/100*4)</f>
        <v>96.850790399999994</v>
      </c>
      <c r="P256" s="4">
        <f t="shared" ref="P256" si="186">O256+(O256/100*4)</f>
        <v>100.72482201599999</v>
      </c>
      <c r="R256" s="3"/>
      <c r="S256" s="3"/>
      <c r="T256" s="3"/>
    </row>
    <row r="257" spans="1:21" ht="17.25" customHeight="1" x14ac:dyDescent="0.25">
      <c r="A257" s="38"/>
      <c r="B257" s="39"/>
      <c r="C257" s="40"/>
      <c r="D257" s="11" t="s">
        <v>17</v>
      </c>
      <c r="E257" s="4">
        <f t="shared" si="176"/>
        <v>736.19999999999993</v>
      </c>
      <c r="F257" s="4">
        <v>25</v>
      </c>
      <c r="G257" s="4">
        <v>26.2</v>
      </c>
      <c r="H257" s="4">
        <v>27.5</v>
      </c>
      <c r="I257" s="4">
        <v>28.8</v>
      </c>
      <c r="J257" s="4">
        <v>79.400000000000006</v>
      </c>
      <c r="K257" s="4">
        <v>82.8</v>
      </c>
      <c r="L257" s="4">
        <v>86.1</v>
      </c>
      <c r="M257" s="4">
        <v>89.6</v>
      </c>
      <c r="N257" s="4">
        <v>93.1</v>
      </c>
      <c r="O257" s="4">
        <v>96.9</v>
      </c>
      <c r="P257" s="4">
        <v>100.8</v>
      </c>
      <c r="R257" s="3"/>
      <c r="S257" s="3"/>
      <c r="T257" s="3"/>
      <c r="U257" s="3"/>
    </row>
    <row r="258" spans="1:21" x14ac:dyDescent="0.25">
      <c r="A258" s="38" t="s">
        <v>354</v>
      </c>
      <c r="B258" s="39" t="s">
        <v>106</v>
      </c>
      <c r="C258" s="40" t="s">
        <v>107</v>
      </c>
      <c r="D258" s="11" t="s">
        <v>177</v>
      </c>
      <c r="E258" s="4">
        <f t="shared" si="176"/>
        <v>107.5</v>
      </c>
      <c r="F258" s="4">
        <v>25</v>
      </c>
      <c r="G258" s="4">
        <v>26.2</v>
      </c>
      <c r="H258" s="4">
        <v>27.5</v>
      </c>
      <c r="I258" s="4">
        <v>28.8</v>
      </c>
      <c r="J258" s="4">
        <v>0</v>
      </c>
      <c r="K258" s="4">
        <v>0</v>
      </c>
      <c r="L258" s="4">
        <f t="shared" si="183"/>
        <v>0</v>
      </c>
      <c r="M258" s="4">
        <f t="shared" si="183"/>
        <v>0</v>
      </c>
      <c r="N258" s="4">
        <f t="shared" si="183"/>
        <v>0</v>
      </c>
      <c r="O258" s="4">
        <f t="shared" si="183"/>
        <v>0</v>
      </c>
      <c r="P258" s="4">
        <f t="shared" si="183"/>
        <v>0</v>
      </c>
      <c r="Q258" s="3"/>
      <c r="R258" s="3"/>
      <c r="S258" s="3"/>
    </row>
    <row r="259" spans="1:21" ht="16.5" customHeight="1" x14ac:dyDescent="0.25">
      <c r="A259" s="38"/>
      <c r="B259" s="39"/>
      <c r="C259" s="40"/>
      <c r="D259" s="11" t="s">
        <v>17</v>
      </c>
      <c r="E259" s="4">
        <f t="shared" si="176"/>
        <v>107.5</v>
      </c>
      <c r="F259" s="4">
        <v>25</v>
      </c>
      <c r="G259" s="4">
        <v>26.2</v>
      </c>
      <c r="H259" s="4">
        <v>27.5</v>
      </c>
      <c r="I259" s="4">
        <v>28.8</v>
      </c>
      <c r="J259" s="4">
        <v>0</v>
      </c>
      <c r="K259" s="4">
        <v>0</v>
      </c>
      <c r="L259" s="4">
        <f t="shared" si="183"/>
        <v>0</v>
      </c>
      <c r="M259" s="4">
        <f t="shared" si="183"/>
        <v>0</v>
      </c>
      <c r="N259" s="4">
        <f t="shared" si="183"/>
        <v>0</v>
      </c>
      <c r="O259" s="4">
        <f t="shared" si="183"/>
        <v>0</v>
      </c>
      <c r="P259" s="4">
        <f t="shared" si="183"/>
        <v>0</v>
      </c>
    </row>
    <row r="260" spans="1:21" ht="15" customHeight="1" x14ac:dyDescent="0.25">
      <c r="A260" s="38" t="s">
        <v>31</v>
      </c>
      <c r="B260" s="39" t="s">
        <v>108</v>
      </c>
      <c r="C260" s="40" t="s">
        <v>107</v>
      </c>
      <c r="D260" s="11" t="s">
        <v>177</v>
      </c>
      <c r="E260" s="4">
        <f t="shared" si="176"/>
        <v>714.12959999999998</v>
      </c>
      <c r="F260" s="4">
        <v>45</v>
      </c>
      <c r="G260" s="4">
        <v>47.2</v>
      </c>
      <c r="H260" s="4">
        <v>49.5</v>
      </c>
      <c r="I260" s="4">
        <v>51.9</v>
      </c>
      <c r="J260" s="4">
        <v>66.2</v>
      </c>
      <c r="K260" s="4">
        <v>68.5</v>
      </c>
      <c r="L260" s="4">
        <f t="shared" si="183"/>
        <v>71.239999999999995</v>
      </c>
      <c r="M260" s="4">
        <f t="shared" si="183"/>
        <v>74.08959999999999</v>
      </c>
      <c r="N260" s="4">
        <f>N261</f>
        <v>77.099999999999994</v>
      </c>
      <c r="O260" s="4">
        <f t="shared" ref="O260:P260" si="187">O261</f>
        <v>80.099999999999994</v>
      </c>
      <c r="P260" s="4">
        <f t="shared" si="187"/>
        <v>83.3</v>
      </c>
      <c r="Q260" s="3"/>
      <c r="R260" s="3"/>
      <c r="S260" s="3"/>
    </row>
    <row r="261" spans="1:21" ht="15" customHeight="1" x14ac:dyDescent="0.25">
      <c r="A261" s="38"/>
      <c r="B261" s="39"/>
      <c r="C261" s="40"/>
      <c r="D261" s="11" t="s">
        <v>17</v>
      </c>
      <c r="E261" s="4">
        <f t="shared" si="176"/>
        <v>714.14</v>
      </c>
      <c r="F261" s="4">
        <v>45</v>
      </c>
      <c r="G261" s="4">
        <v>47.2</v>
      </c>
      <c r="H261" s="4">
        <v>49.5</v>
      </c>
      <c r="I261" s="4">
        <v>51.9</v>
      </c>
      <c r="J261" s="4">
        <v>66.2</v>
      </c>
      <c r="K261" s="4">
        <v>68.5</v>
      </c>
      <c r="L261" s="4">
        <f t="shared" si="183"/>
        <v>71.239999999999995</v>
      </c>
      <c r="M261" s="4">
        <v>74.099999999999994</v>
      </c>
      <c r="N261" s="4">
        <v>77.099999999999994</v>
      </c>
      <c r="O261" s="4">
        <v>80.099999999999994</v>
      </c>
      <c r="P261" s="4">
        <v>83.3</v>
      </c>
    </row>
    <row r="262" spans="1:21" ht="15" customHeight="1" x14ac:dyDescent="0.25">
      <c r="A262" s="28" t="s">
        <v>32</v>
      </c>
      <c r="B262" s="31" t="s">
        <v>109</v>
      </c>
      <c r="C262" s="34"/>
      <c r="D262" s="11" t="s">
        <v>209</v>
      </c>
      <c r="E262" s="4">
        <f>E263+E264</f>
        <v>50401.09</v>
      </c>
      <c r="F262" s="4">
        <f t="shared" ref="F262:I262" si="188">F263+F264</f>
        <v>0</v>
      </c>
      <c r="G262" s="4">
        <f t="shared" si="188"/>
        <v>0</v>
      </c>
      <c r="H262" s="4">
        <f t="shared" si="188"/>
        <v>0</v>
      </c>
      <c r="I262" s="4">
        <f t="shared" si="188"/>
        <v>10058.49</v>
      </c>
      <c r="J262" s="4">
        <f>J263+J264</f>
        <v>15364.7</v>
      </c>
      <c r="K262" s="4">
        <f t="shared" ref="K262:P262" si="189">K263+K264</f>
        <v>15368.599999999999</v>
      </c>
      <c r="L262" s="4">
        <f t="shared" si="189"/>
        <v>10152</v>
      </c>
      <c r="M262" s="4">
        <f t="shared" si="189"/>
        <v>12152</v>
      </c>
      <c r="N262" s="4">
        <f t="shared" si="189"/>
        <v>12121.3</v>
      </c>
      <c r="O262" s="4">
        <f t="shared" si="189"/>
        <v>0</v>
      </c>
      <c r="P262" s="4">
        <f t="shared" si="189"/>
        <v>0</v>
      </c>
    </row>
    <row r="263" spans="1:21" ht="15" customHeight="1" x14ac:dyDescent="0.25">
      <c r="A263" s="29"/>
      <c r="B263" s="32"/>
      <c r="C263" s="35"/>
      <c r="D263" s="11" t="s">
        <v>17</v>
      </c>
      <c r="E263" s="4">
        <f>E266+E269</f>
        <v>7511.4900000000007</v>
      </c>
      <c r="F263" s="4">
        <f t="shared" ref="F263:I263" si="190">F266+F269</f>
        <v>0</v>
      </c>
      <c r="G263" s="4">
        <f t="shared" si="190"/>
        <v>0</v>
      </c>
      <c r="H263" s="4">
        <f t="shared" si="190"/>
        <v>0</v>
      </c>
      <c r="I263" s="4">
        <f t="shared" si="190"/>
        <v>1983.89</v>
      </c>
      <c r="J263" s="4">
        <f>J266+J269</f>
        <v>4549.7</v>
      </c>
      <c r="K263" s="4">
        <f>K305+K308+K311+K314+K317+K320+K323+K272</f>
        <v>714.8</v>
      </c>
      <c r="L263" s="4">
        <f>L266+L269+L302</f>
        <v>152</v>
      </c>
      <c r="M263" s="4">
        <f t="shared" ref="M263:P263" si="191">M266+M269</f>
        <v>152</v>
      </c>
      <c r="N263" s="4">
        <f t="shared" si="191"/>
        <v>121.3</v>
      </c>
      <c r="O263" s="4">
        <f t="shared" si="191"/>
        <v>0</v>
      </c>
      <c r="P263" s="4">
        <f t="shared" si="191"/>
        <v>0</v>
      </c>
    </row>
    <row r="264" spans="1:21" ht="15" customHeight="1" x14ac:dyDescent="0.25">
      <c r="A264" s="29"/>
      <c r="B264" s="32"/>
      <c r="C264" s="36"/>
      <c r="D264" s="11" t="s">
        <v>19</v>
      </c>
      <c r="E264" s="4">
        <f>E267+E270</f>
        <v>42889.599999999999</v>
      </c>
      <c r="F264" s="4">
        <f t="shared" ref="F264:I264" si="192">F267+F270</f>
        <v>0</v>
      </c>
      <c r="G264" s="4">
        <f t="shared" si="192"/>
        <v>0</v>
      </c>
      <c r="H264" s="4">
        <f t="shared" si="192"/>
        <v>0</v>
      </c>
      <c r="I264" s="4">
        <f t="shared" si="192"/>
        <v>8074.6</v>
      </c>
      <c r="J264" s="4">
        <f>J267+J270</f>
        <v>10815</v>
      </c>
      <c r="K264" s="4">
        <f>K306+K309+K312+K315+K318+K324+K321</f>
        <v>14653.8</v>
      </c>
      <c r="L264" s="4">
        <f>L267+L270</f>
        <v>10000</v>
      </c>
      <c r="M264" s="4">
        <f t="shared" ref="M264:P264" si="193">M303</f>
        <v>12000</v>
      </c>
      <c r="N264" s="4">
        <f t="shared" si="193"/>
        <v>12000</v>
      </c>
      <c r="O264" s="4">
        <f t="shared" si="193"/>
        <v>0</v>
      </c>
      <c r="P264" s="4">
        <f t="shared" si="193"/>
        <v>0</v>
      </c>
      <c r="R264" s="3"/>
      <c r="S264" s="3"/>
      <c r="T264" s="3"/>
    </row>
    <row r="265" spans="1:21" ht="15" customHeight="1" x14ac:dyDescent="0.25">
      <c r="A265" s="29"/>
      <c r="B265" s="32"/>
      <c r="C265" s="40" t="s">
        <v>63</v>
      </c>
      <c r="D265" s="11" t="s">
        <v>177</v>
      </c>
      <c r="E265" s="4">
        <f>E266+E267</f>
        <v>5255.5</v>
      </c>
      <c r="F265" s="4">
        <v>0</v>
      </c>
      <c r="G265" s="4">
        <v>0</v>
      </c>
      <c r="H265" s="4">
        <v>0</v>
      </c>
      <c r="I265" s="4">
        <v>0</v>
      </c>
      <c r="J265" s="4">
        <f>J266+J267</f>
        <v>5255.5</v>
      </c>
      <c r="K265" s="4">
        <f t="shared" ref="K265:P265" si="194">K266+K267</f>
        <v>5714.6</v>
      </c>
      <c r="L265" s="4">
        <f t="shared" si="194"/>
        <v>5050.6000000000004</v>
      </c>
      <c r="M265" s="4">
        <f t="shared" si="194"/>
        <v>0</v>
      </c>
      <c r="N265" s="4">
        <f t="shared" si="194"/>
        <v>0</v>
      </c>
      <c r="O265" s="4">
        <f t="shared" si="194"/>
        <v>0</v>
      </c>
      <c r="P265" s="4">
        <f t="shared" si="194"/>
        <v>0</v>
      </c>
    </row>
    <row r="266" spans="1:21" ht="15" customHeight="1" x14ac:dyDescent="0.25">
      <c r="A266" s="29"/>
      <c r="B266" s="32"/>
      <c r="C266" s="40"/>
      <c r="D266" s="11" t="s">
        <v>17</v>
      </c>
      <c r="E266" s="4">
        <f>E290+E293</f>
        <v>53.4</v>
      </c>
      <c r="F266" s="4">
        <v>0</v>
      </c>
      <c r="G266" s="4">
        <v>0</v>
      </c>
      <c r="H266" s="4">
        <v>0</v>
      </c>
      <c r="I266" s="4">
        <v>0</v>
      </c>
      <c r="J266" s="4">
        <f>J290+J293</f>
        <v>53.4</v>
      </c>
      <c r="K266" s="4">
        <f>K320+K323</f>
        <v>60.8</v>
      </c>
      <c r="L266" s="4">
        <f>L326+L335</f>
        <v>50.6</v>
      </c>
      <c r="M266" s="4">
        <f t="shared" ref="M266:P266" si="195">M290+M293</f>
        <v>0</v>
      </c>
      <c r="N266" s="4">
        <f t="shared" si="195"/>
        <v>0</v>
      </c>
      <c r="O266" s="4">
        <f t="shared" si="195"/>
        <v>0</v>
      </c>
      <c r="P266" s="4">
        <f t="shared" si="195"/>
        <v>0</v>
      </c>
    </row>
    <row r="267" spans="1:21" ht="15" customHeight="1" x14ac:dyDescent="0.25">
      <c r="A267" s="29"/>
      <c r="B267" s="32"/>
      <c r="C267" s="40"/>
      <c r="D267" s="11" t="s">
        <v>19</v>
      </c>
      <c r="E267" s="4">
        <f>E291+E294</f>
        <v>5202.1000000000004</v>
      </c>
      <c r="F267" s="4">
        <v>0</v>
      </c>
      <c r="G267" s="4">
        <v>0</v>
      </c>
      <c r="H267" s="4">
        <v>0</v>
      </c>
      <c r="I267" s="4">
        <v>0</v>
      </c>
      <c r="J267" s="4">
        <f>J291+J294</f>
        <v>5202.1000000000004</v>
      </c>
      <c r="K267" s="4">
        <f>K321+K324</f>
        <v>5653.8</v>
      </c>
      <c r="L267" s="4">
        <f>L327+L336</f>
        <v>5000</v>
      </c>
      <c r="M267" s="4">
        <f t="shared" ref="M267:P267" si="196">M291+M294</f>
        <v>0</v>
      </c>
      <c r="N267" s="4">
        <f t="shared" si="196"/>
        <v>0</v>
      </c>
      <c r="O267" s="4">
        <f t="shared" si="196"/>
        <v>0</v>
      </c>
      <c r="P267" s="4">
        <f t="shared" si="196"/>
        <v>0</v>
      </c>
    </row>
    <row r="268" spans="1:21" ht="15" customHeight="1" x14ac:dyDescent="0.25">
      <c r="A268" s="29"/>
      <c r="B268" s="32"/>
      <c r="C268" s="40" t="s">
        <v>110</v>
      </c>
      <c r="D268" s="11" t="s">
        <v>177</v>
      </c>
      <c r="E268" s="4">
        <f>SUM(F268:P268)</f>
        <v>59145.59</v>
      </c>
      <c r="F268" s="4">
        <f>F269+F270</f>
        <v>0</v>
      </c>
      <c r="G268" s="4">
        <f t="shared" ref="G268:P268" si="197">G269+G270</f>
        <v>0</v>
      </c>
      <c r="H268" s="4">
        <f t="shared" si="197"/>
        <v>0</v>
      </c>
      <c r="I268" s="4">
        <f t="shared" si="197"/>
        <v>10058.49</v>
      </c>
      <c r="J268" s="4">
        <f t="shared" si="197"/>
        <v>10109.200000000001</v>
      </c>
      <c r="K268" s="4">
        <f t="shared" si="197"/>
        <v>9654</v>
      </c>
      <c r="L268" s="4">
        <f t="shared" si="197"/>
        <v>5050.6000000000004</v>
      </c>
      <c r="M268" s="4">
        <f t="shared" si="197"/>
        <v>12152</v>
      </c>
      <c r="N268" s="4">
        <f t="shared" si="197"/>
        <v>12121.3</v>
      </c>
      <c r="O268" s="4">
        <f t="shared" si="197"/>
        <v>0</v>
      </c>
      <c r="P268" s="4">
        <f t="shared" si="197"/>
        <v>0</v>
      </c>
    </row>
    <row r="269" spans="1:21" ht="15" customHeight="1" x14ac:dyDescent="0.25">
      <c r="A269" s="29"/>
      <c r="B269" s="32"/>
      <c r="C269" s="40"/>
      <c r="D269" s="11" t="s">
        <v>17</v>
      </c>
      <c r="E269" s="4">
        <f>SUM(F269:P269)</f>
        <v>7458.0900000000011</v>
      </c>
      <c r="F269" s="4">
        <v>0</v>
      </c>
      <c r="G269" s="4">
        <v>0</v>
      </c>
      <c r="H269" s="4">
        <v>0</v>
      </c>
      <c r="I269" s="1">
        <f>I272+I275+I278+I281+I284+I302</f>
        <v>1983.89</v>
      </c>
      <c r="J269" s="1">
        <f>J272+J275+J278+J281+J284+J287+J296+J299+J302</f>
        <v>4496.3</v>
      </c>
      <c r="K269" s="1">
        <f>K305+K308+K311+K314+K317+K272</f>
        <v>654</v>
      </c>
      <c r="L269" s="1">
        <f>L329+L332</f>
        <v>50.6</v>
      </c>
      <c r="M269" s="1">
        <f t="shared" ref="M269:P269" si="198">M272+M275+M278+M281+M284+M287+M296+M299+M302</f>
        <v>152</v>
      </c>
      <c r="N269" s="1">
        <f>N302</f>
        <v>121.3</v>
      </c>
      <c r="O269" s="1">
        <f t="shared" si="198"/>
        <v>0</v>
      </c>
      <c r="P269" s="1">
        <f t="shared" si="198"/>
        <v>0</v>
      </c>
    </row>
    <row r="270" spans="1:21" ht="15" customHeight="1" x14ac:dyDescent="0.25">
      <c r="A270" s="30"/>
      <c r="B270" s="33"/>
      <c r="C270" s="40"/>
      <c r="D270" s="11" t="s">
        <v>19</v>
      </c>
      <c r="E270" s="4">
        <f>E273+E276+E279+E282+E285+E288+E297+E300+E303</f>
        <v>37687.5</v>
      </c>
      <c r="F270" s="4">
        <v>0</v>
      </c>
      <c r="G270" s="4">
        <v>0</v>
      </c>
      <c r="H270" s="4">
        <v>0</v>
      </c>
      <c r="I270" s="1">
        <f>I273+I276+I279+I282+I285</f>
        <v>8074.6</v>
      </c>
      <c r="J270" s="1">
        <f>J273+J276+J279+J282+J285+J288+J297+J300</f>
        <v>5612.9</v>
      </c>
      <c r="K270" s="1">
        <f>K306+K309+K312+K315+K318</f>
        <v>9000</v>
      </c>
      <c r="L270" s="1">
        <f>L330+L333</f>
        <v>5000</v>
      </c>
      <c r="M270" s="1">
        <f>M273+M276+M279+M282+M285+M288+M297+M300+M303</f>
        <v>12000</v>
      </c>
      <c r="N270" s="1">
        <f>N303</f>
        <v>12000</v>
      </c>
      <c r="O270" s="1">
        <f t="shared" ref="O270:P270" si="199">O273+O276+O279+O282+O285+O288+O297+O300</f>
        <v>0</v>
      </c>
      <c r="P270" s="1">
        <f t="shared" si="199"/>
        <v>0</v>
      </c>
      <c r="Q270" s="3"/>
      <c r="R270" s="3"/>
      <c r="S270" s="3"/>
    </row>
    <row r="271" spans="1:21" ht="15" customHeight="1" x14ac:dyDescent="0.25">
      <c r="A271" s="38" t="s">
        <v>111</v>
      </c>
      <c r="B271" s="39" t="s">
        <v>112</v>
      </c>
      <c r="C271" s="40" t="s">
        <v>110</v>
      </c>
      <c r="D271" s="11" t="s">
        <v>177</v>
      </c>
      <c r="E271" s="4">
        <f>SUM(F271:P271)</f>
        <v>4015.3</v>
      </c>
      <c r="F271" s="4">
        <f>F272+F273</f>
        <v>0</v>
      </c>
      <c r="G271" s="4">
        <f t="shared" ref="G271:P271" si="200">G272+G273</f>
        <v>0</v>
      </c>
      <c r="H271" s="4">
        <f t="shared" si="200"/>
        <v>0</v>
      </c>
      <c r="I271" s="4">
        <f t="shared" si="200"/>
        <v>1013.3</v>
      </c>
      <c r="J271" s="4">
        <f t="shared" si="200"/>
        <v>2439.1999999999998</v>
      </c>
      <c r="K271" s="4">
        <f t="shared" si="200"/>
        <v>562.79999999999995</v>
      </c>
      <c r="L271" s="4">
        <f t="shared" si="200"/>
        <v>0</v>
      </c>
      <c r="M271" s="4">
        <f t="shared" si="200"/>
        <v>0</v>
      </c>
      <c r="N271" s="4">
        <f t="shared" si="200"/>
        <v>0</v>
      </c>
      <c r="O271" s="4">
        <f t="shared" si="200"/>
        <v>0</v>
      </c>
      <c r="P271" s="4">
        <f t="shared" si="200"/>
        <v>0</v>
      </c>
    </row>
    <row r="272" spans="1:21" x14ac:dyDescent="0.25">
      <c r="A272" s="38"/>
      <c r="B272" s="39"/>
      <c r="C272" s="40"/>
      <c r="D272" s="11" t="s">
        <v>17</v>
      </c>
      <c r="E272" s="4">
        <f t="shared" ref="E272:E341" si="201">SUM(F272:P272)</f>
        <v>3124.3</v>
      </c>
      <c r="F272" s="4">
        <v>0</v>
      </c>
      <c r="G272" s="4">
        <v>0</v>
      </c>
      <c r="H272" s="4">
        <v>0</v>
      </c>
      <c r="I272" s="1">
        <v>122.3</v>
      </c>
      <c r="J272" s="4">
        <v>2439.1999999999998</v>
      </c>
      <c r="K272" s="4">
        <v>562.79999999999995</v>
      </c>
      <c r="L272" s="4">
        <v>0</v>
      </c>
      <c r="M272" s="4">
        <v>0</v>
      </c>
      <c r="N272" s="4">
        <v>0</v>
      </c>
      <c r="O272" s="4">
        <v>0</v>
      </c>
      <c r="P272" s="4">
        <v>0</v>
      </c>
    </row>
    <row r="273" spans="1:20" x14ac:dyDescent="0.25">
      <c r="A273" s="38"/>
      <c r="B273" s="39"/>
      <c r="C273" s="40"/>
      <c r="D273" s="11" t="s">
        <v>19</v>
      </c>
      <c r="E273" s="4">
        <f t="shared" si="201"/>
        <v>891</v>
      </c>
      <c r="F273" s="4">
        <v>0</v>
      </c>
      <c r="G273" s="4">
        <v>0</v>
      </c>
      <c r="H273" s="4">
        <v>0</v>
      </c>
      <c r="I273" s="1">
        <v>891</v>
      </c>
      <c r="J273" s="4">
        <v>0</v>
      </c>
      <c r="K273" s="4">
        <v>0</v>
      </c>
      <c r="L273" s="4">
        <v>0</v>
      </c>
      <c r="M273" s="4">
        <v>0</v>
      </c>
      <c r="N273" s="4">
        <v>0</v>
      </c>
      <c r="O273" s="4">
        <v>0</v>
      </c>
      <c r="P273" s="4">
        <v>0</v>
      </c>
    </row>
    <row r="274" spans="1:20" x14ac:dyDescent="0.25">
      <c r="A274" s="38" t="s">
        <v>113</v>
      </c>
      <c r="B274" s="39" t="s">
        <v>114</v>
      </c>
      <c r="C274" s="40" t="s">
        <v>110</v>
      </c>
      <c r="D274" s="11" t="s">
        <v>177</v>
      </c>
      <c r="E274" s="4">
        <f t="shared" si="201"/>
        <v>299</v>
      </c>
      <c r="F274" s="4">
        <f>F275+F276</f>
        <v>0</v>
      </c>
      <c r="G274" s="4">
        <f t="shared" ref="G274:P274" si="202">G275+G276</f>
        <v>0</v>
      </c>
      <c r="H274" s="4">
        <f t="shared" si="202"/>
        <v>0</v>
      </c>
      <c r="I274" s="4">
        <f t="shared" si="202"/>
        <v>299</v>
      </c>
      <c r="J274" s="4">
        <f t="shared" si="202"/>
        <v>0</v>
      </c>
      <c r="K274" s="4">
        <f t="shared" si="202"/>
        <v>0</v>
      </c>
      <c r="L274" s="4">
        <f t="shared" si="202"/>
        <v>0</v>
      </c>
      <c r="M274" s="4">
        <f t="shared" si="202"/>
        <v>0</v>
      </c>
      <c r="N274" s="4">
        <f t="shared" si="202"/>
        <v>0</v>
      </c>
      <c r="O274" s="4">
        <f t="shared" si="202"/>
        <v>0</v>
      </c>
      <c r="P274" s="4">
        <f t="shared" si="202"/>
        <v>0</v>
      </c>
    </row>
    <row r="275" spans="1:20" x14ac:dyDescent="0.25">
      <c r="A275" s="38"/>
      <c r="B275" s="39"/>
      <c r="C275" s="40"/>
      <c r="D275" s="11" t="s">
        <v>17</v>
      </c>
      <c r="E275" s="4">
        <f t="shared" si="201"/>
        <v>299</v>
      </c>
      <c r="F275" s="4">
        <v>0</v>
      </c>
      <c r="G275" s="4">
        <v>0</v>
      </c>
      <c r="H275" s="4">
        <v>0</v>
      </c>
      <c r="I275" s="1">
        <v>299</v>
      </c>
      <c r="J275" s="4">
        <v>0</v>
      </c>
      <c r="K275" s="4">
        <v>0</v>
      </c>
      <c r="L275" s="4">
        <v>0</v>
      </c>
      <c r="M275" s="4">
        <v>0</v>
      </c>
      <c r="N275" s="4">
        <v>0</v>
      </c>
      <c r="O275" s="4">
        <v>0</v>
      </c>
      <c r="P275" s="4">
        <v>0</v>
      </c>
    </row>
    <row r="276" spans="1:20" x14ac:dyDescent="0.25">
      <c r="A276" s="38"/>
      <c r="B276" s="39"/>
      <c r="C276" s="40"/>
      <c r="D276" s="11" t="s">
        <v>19</v>
      </c>
      <c r="E276" s="4">
        <f t="shared" si="201"/>
        <v>0</v>
      </c>
      <c r="F276" s="4">
        <v>0</v>
      </c>
      <c r="G276" s="4">
        <v>0</v>
      </c>
      <c r="H276" s="4">
        <v>0</v>
      </c>
      <c r="I276" s="1">
        <v>0</v>
      </c>
      <c r="J276" s="4">
        <v>0</v>
      </c>
      <c r="K276" s="4">
        <v>0</v>
      </c>
      <c r="L276" s="4">
        <v>0</v>
      </c>
      <c r="M276" s="4">
        <v>0</v>
      </c>
      <c r="N276" s="4">
        <v>0</v>
      </c>
      <c r="O276" s="4">
        <v>0</v>
      </c>
      <c r="P276" s="4">
        <v>0</v>
      </c>
    </row>
    <row r="277" spans="1:20" x14ac:dyDescent="0.25">
      <c r="A277" s="38" t="s">
        <v>115</v>
      </c>
      <c r="B277" s="39" t="s">
        <v>116</v>
      </c>
      <c r="C277" s="40" t="s">
        <v>110</v>
      </c>
      <c r="D277" s="11" t="s">
        <v>177</v>
      </c>
      <c r="E277" s="4">
        <f t="shared" si="201"/>
        <v>4392.1900000000005</v>
      </c>
      <c r="F277" s="4">
        <f>F278+F279</f>
        <v>0</v>
      </c>
      <c r="G277" s="4">
        <f t="shared" ref="G277:P277" si="203">G278+G279</f>
        <v>0</v>
      </c>
      <c r="H277" s="4">
        <f t="shared" si="203"/>
        <v>0</v>
      </c>
      <c r="I277" s="4">
        <f t="shared" si="203"/>
        <v>4392.1900000000005</v>
      </c>
      <c r="J277" s="4">
        <f t="shared" si="203"/>
        <v>0</v>
      </c>
      <c r="K277" s="4">
        <f t="shared" si="203"/>
        <v>0</v>
      </c>
      <c r="L277" s="4">
        <f t="shared" si="203"/>
        <v>0</v>
      </c>
      <c r="M277" s="4">
        <f t="shared" si="203"/>
        <v>0</v>
      </c>
      <c r="N277" s="4">
        <f t="shared" si="203"/>
        <v>0</v>
      </c>
      <c r="O277" s="4">
        <f t="shared" si="203"/>
        <v>0</v>
      </c>
      <c r="P277" s="4">
        <f t="shared" si="203"/>
        <v>0</v>
      </c>
    </row>
    <row r="278" spans="1:20" x14ac:dyDescent="0.25">
      <c r="A278" s="38"/>
      <c r="B278" s="39"/>
      <c r="C278" s="40"/>
      <c r="D278" s="11" t="s">
        <v>17</v>
      </c>
      <c r="E278" s="4">
        <f t="shared" si="201"/>
        <v>1392.19</v>
      </c>
      <c r="F278" s="4">
        <v>0</v>
      </c>
      <c r="G278" s="4">
        <v>0</v>
      </c>
      <c r="H278" s="4">
        <v>0</v>
      </c>
      <c r="I278" s="1">
        <v>1392.19</v>
      </c>
      <c r="J278" s="4">
        <v>0</v>
      </c>
      <c r="K278" s="4">
        <v>0</v>
      </c>
      <c r="L278" s="4">
        <v>0</v>
      </c>
      <c r="M278" s="4">
        <v>0</v>
      </c>
      <c r="N278" s="4">
        <v>0</v>
      </c>
      <c r="O278" s="4">
        <v>0</v>
      </c>
      <c r="P278" s="4">
        <v>0</v>
      </c>
    </row>
    <row r="279" spans="1:20" x14ac:dyDescent="0.25">
      <c r="A279" s="38"/>
      <c r="B279" s="39"/>
      <c r="C279" s="40"/>
      <c r="D279" s="11" t="s">
        <v>19</v>
      </c>
      <c r="E279" s="4">
        <f t="shared" si="201"/>
        <v>3000</v>
      </c>
      <c r="F279" s="4">
        <v>0</v>
      </c>
      <c r="G279" s="4">
        <v>0</v>
      </c>
      <c r="H279" s="4">
        <v>0</v>
      </c>
      <c r="I279" s="1">
        <v>3000</v>
      </c>
      <c r="J279" s="4">
        <v>0</v>
      </c>
      <c r="K279" s="4">
        <v>0</v>
      </c>
      <c r="L279" s="4">
        <v>0</v>
      </c>
      <c r="M279" s="4">
        <v>0</v>
      </c>
      <c r="N279" s="4">
        <v>0</v>
      </c>
      <c r="O279" s="4">
        <v>0</v>
      </c>
      <c r="P279" s="4">
        <v>0</v>
      </c>
    </row>
    <row r="280" spans="1:20" x14ac:dyDescent="0.25">
      <c r="A280" s="38" t="s">
        <v>117</v>
      </c>
      <c r="B280" s="39" t="s">
        <v>118</v>
      </c>
      <c r="C280" s="40" t="s">
        <v>110</v>
      </c>
      <c r="D280" s="11" t="s">
        <v>177</v>
      </c>
      <c r="E280" s="4">
        <f t="shared" si="201"/>
        <v>3421.8999999999996</v>
      </c>
      <c r="F280" s="4">
        <f>F281+F282</f>
        <v>0</v>
      </c>
      <c r="G280" s="4">
        <f t="shared" ref="G280:P280" si="204">G281+G282</f>
        <v>0</v>
      </c>
      <c r="H280" s="4">
        <f t="shared" si="204"/>
        <v>0</v>
      </c>
      <c r="I280" s="4">
        <f t="shared" si="204"/>
        <v>1441.6</v>
      </c>
      <c r="J280" s="4">
        <f t="shared" si="204"/>
        <v>1980.3</v>
      </c>
      <c r="K280" s="4">
        <f t="shared" si="204"/>
        <v>0</v>
      </c>
      <c r="L280" s="4">
        <f t="shared" si="204"/>
        <v>0</v>
      </c>
      <c r="M280" s="4">
        <f t="shared" si="204"/>
        <v>0</v>
      </c>
      <c r="N280" s="4">
        <f t="shared" si="204"/>
        <v>0</v>
      </c>
      <c r="O280" s="4">
        <f t="shared" si="204"/>
        <v>0</v>
      </c>
      <c r="P280" s="4">
        <f t="shared" si="204"/>
        <v>0</v>
      </c>
    </row>
    <row r="281" spans="1:20" x14ac:dyDescent="0.25">
      <c r="A281" s="38"/>
      <c r="B281" s="39"/>
      <c r="C281" s="40"/>
      <c r="D281" s="11" t="s">
        <v>17</v>
      </c>
      <c r="E281" s="4">
        <f t="shared" si="201"/>
        <v>1994.8</v>
      </c>
      <c r="F281" s="4">
        <v>0</v>
      </c>
      <c r="G281" s="4">
        <v>0</v>
      </c>
      <c r="H281" s="4">
        <v>0</v>
      </c>
      <c r="I281" s="1">
        <v>14.5</v>
      </c>
      <c r="J281" s="4">
        <v>1980.3</v>
      </c>
      <c r="K281" s="4">
        <v>0</v>
      </c>
      <c r="L281" s="4">
        <v>0</v>
      </c>
      <c r="M281" s="4">
        <v>0</v>
      </c>
      <c r="N281" s="4">
        <v>0</v>
      </c>
      <c r="O281" s="4">
        <v>0</v>
      </c>
      <c r="P281" s="4">
        <v>0</v>
      </c>
      <c r="T281" s="3"/>
    </row>
    <row r="282" spans="1:20" x14ac:dyDescent="0.25">
      <c r="A282" s="38"/>
      <c r="B282" s="39"/>
      <c r="C282" s="40"/>
      <c r="D282" s="11" t="s">
        <v>19</v>
      </c>
      <c r="E282" s="4">
        <f t="shared" si="201"/>
        <v>1427.1</v>
      </c>
      <c r="F282" s="4">
        <v>0</v>
      </c>
      <c r="G282" s="4">
        <v>0</v>
      </c>
      <c r="H282" s="4">
        <v>0</v>
      </c>
      <c r="I282" s="1">
        <v>1427.1</v>
      </c>
      <c r="J282" s="4">
        <v>0</v>
      </c>
      <c r="K282" s="4">
        <v>0</v>
      </c>
      <c r="L282" s="4">
        <v>0</v>
      </c>
      <c r="M282" s="4">
        <v>0</v>
      </c>
      <c r="N282" s="4">
        <v>0</v>
      </c>
      <c r="O282" s="4">
        <v>0</v>
      </c>
      <c r="P282" s="4">
        <v>0</v>
      </c>
      <c r="T282" s="3"/>
    </row>
    <row r="283" spans="1:20" x14ac:dyDescent="0.25">
      <c r="A283" s="38" t="s">
        <v>119</v>
      </c>
      <c r="B283" s="39" t="s">
        <v>120</v>
      </c>
      <c r="C283" s="40" t="s">
        <v>110</v>
      </c>
      <c r="D283" s="11" t="s">
        <v>177</v>
      </c>
      <c r="E283" s="4">
        <f t="shared" si="201"/>
        <v>2912.4</v>
      </c>
      <c r="F283" s="4">
        <f>F284+F285</f>
        <v>0</v>
      </c>
      <c r="G283" s="4">
        <f t="shared" ref="G283:P283" si="205">G284+G285</f>
        <v>0</v>
      </c>
      <c r="H283" s="4">
        <f t="shared" si="205"/>
        <v>0</v>
      </c>
      <c r="I283" s="4">
        <f t="shared" si="205"/>
        <v>2912.4</v>
      </c>
      <c r="J283" s="4">
        <f t="shared" si="205"/>
        <v>0</v>
      </c>
      <c r="K283" s="4">
        <f t="shared" si="205"/>
        <v>0</v>
      </c>
      <c r="L283" s="4">
        <f t="shared" si="205"/>
        <v>0</v>
      </c>
      <c r="M283" s="4">
        <f t="shared" si="205"/>
        <v>0</v>
      </c>
      <c r="N283" s="4">
        <f t="shared" si="205"/>
        <v>0</v>
      </c>
      <c r="O283" s="4">
        <f t="shared" si="205"/>
        <v>0</v>
      </c>
      <c r="P283" s="4">
        <f t="shared" si="205"/>
        <v>0</v>
      </c>
    </row>
    <row r="284" spans="1:20" x14ac:dyDescent="0.25">
      <c r="A284" s="38"/>
      <c r="B284" s="39"/>
      <c r="C284" s="40"/>
      <c r="D284" s="11" t="s">
        <v>17</v>
      </c>
      <c r="E284" s="4">
        <f t="shared" si="201"/>
        <v>155.9</v>
      </c>
      <c r="F284" s="4">
        <v>0</v>
      </c>
      <c r="G284" s="4">
        <v>0</v>
      </c>
      <c r="H284" s="4">
        <v>0</v>
      </c>
      <c r="I284" s="1">
        <v>155.9</v>
      </c>
      <c r="J284" s="4">
        <v>0</v>
      </c>
      <c r="K284" s="4">
        <v>0</v>
      </c>
      <c r="L284" s="4">
        <v>0</v>
      </c>
      <c r="M284" s="4">
        <v>0</v>
      </c>
      <c r="N284" s="4">
        <v>0</v>
      </c>
      <c r="O284" s="4">
        <v>0</v>
      </c>
      <c r="P284" s="4">
        <v>0</v>
      </c>
    </row>
    <row r="285" spans="1:20" x14ac:dyDescent="0.25">
      <c r="A285" s="38"/>
      <c r="B285" s="39"/>
      <c r="C285" s="40"/>
      <c r="D285" s="11" t="s">
        <v>19</v>
      </c>
      <c r="E285" s="4">
        <f t="shared" si="201"/>
        <v>2756.5</v>
      </c>
      <c r="F285" s="4">
        <v>0</v>
      </c>
      <c r="G285" s="4">
        <v>0</v>
      </c>
      <c r="H285" s="4">
        <v>0</v>
      </c>
      <c r="I285" s="1">
        <v>2756.5</v>
      </c>
      <c r="J285" s="4">
        <v>0</v>
      </c>
      <c r="K285" s="4">
        <v>0</v>
      </c>
      <c r="L285" s="4">
        <v>0</v>
      </c>
      <c r="M285" s="4">
        <v>0</v>
      </c>
      <c r="N285" s="4">
        <v>0</v>
      </c>
      <c r="O285" s="4">
        <v>0</v>
      </c>
      <c r="P285" s="4">
        <v>0</v>
      </c>
    </row>
    <row r="286" spans="1:20" ht="15.75" customHeight="1" x14ac:dyDescent="0.25">
      <c r="A286" s="28" t="s">
        <v>121</v>
      </c>
      <c r="B286" s="34" t="s">
        <v>200</v>
      </c>
      <c r="C286" s="40" t="s">
        <v>208</v>
      </c>
      <c r="D286" s="11" t="s">
        <v>177</v>
      </c>
      <c r="E286" s="4">
        <f t="shared" ref="E286:E288" si="206">SUM(F286:P286)</f>
        <v>740.4</v>
      </c>
      <c r="F286" s="4">
        <f t="shared" ref="F286:I286" si="207">F287+F288</f>
        <v>0</v>
      </c>
      <c r="G286" s="4">
        <f t="shared" si="207"/>
        <v>0</v>
      </c>
      <c r="H286" s="4">
        <f t="shared" si="207"/>
        <v>0</v>
      </c>
      <c r="I286" s="4">
        <f t="shared" si="207"/>
        <v>0</v>
      </c>
      <c r="J286" s="4">
        <f>J287+J288</f>
        <v>740.4</v>
      </c>
      <c r="K286" s="4">
        <f t="shared" ref="K286:P286" si="208">K287+K288</f>
        <v>0</v>
      </c>
      <c r="L286" s="4">
        <f t="shared" si="208"/>
        <v>0</v>
      </c>
      <c r="M286" s="4">
        <f t="shared" si="208"/>
        <v>0</v>
      </c>
      <c r="N286" s="4">
        <f t="shared" si="208"/>
        <v>0</v>
      </c>
      <c r="O286" s="4">
        <f t="shared" si="208"/>
        <v>0</v>
      </c>
      <c r="P286" s="4">
        <f t="shared" si="208"/>
        <v>0</v>
      </c>
    </row>
    <row r="287" spans="1:20" x14ac:dyDescent="0.25">
      <c r="A287" s="29"/>
      <c r="B287" s="35"/>
      <c r="C287" s="40"/>
      <c r="D287" s="11" t="s">
        <v>17</v>
      </c>
      <c r="E287" s="4">
        <f t="shared" si="206"/>
        <v>17.399999999999999</v>
      </c>
      <c r="F287" s="4">
        <v>0</v>
      </c>
      <c r="G287" s="4">
        <v>0</v>
      </c>
      <c r="H287" s="4">
        <v>0</v>
      </c>
      <c r="I287" s="4">
        <v>0</v>
      </c>
      <c r="J287" s="4">
        <v>17.399999999999999</v>
      </c>
      <c r="K287" s="4">
        <v>0</v>
      </c>
      <c r="L287" s="4">
        <v>0</v>
      </c>
      <c r="M287" s="4">
        <v>0</v>
      </c>
      <c r="N287" s="4">
        <v>0</v>
      </c>
      <c r="O287" s="4">
        <v>0</v>
      </c>
      <c r="P287" s="4">
        <v>0</v>
      </c>
    </row>
    <row r="288" spans="1:20" ht="78" customHeight="1" x14ac:dyDescent="0.25">
      <c r="A288" s="29"/>
      <c r="B288" s="35"/>
      <c r="C288" s="40"/>
      <c r="D288" s="11" t="s">
        <v>19</v>
      </c>
      <c r="E288" s="4">
        <f t="shared" si="206"/>
        <v>723</v>
      </c>
      <c r="F288" s="4">
        <v>0</v>
      </c>
      <c r="G288" s="4">
        <v>0</v>
      </c>
      <c r="H288" s="4">
        <v>0</v>
      </c>
      <c r="I288" s="4">
        <v>0</v>
      </c>
      <c r="J288" s="4">
        <v>723</v>
      </c>
      <c r="K288" s="4">
        <v>0</v>
      </c>
      <c r="L288" s="4">
        <v>0</v>
      </c>
      <c r="M288" s="4">
        <v>0</v>
      </c>
      <c r="N288" s="4">
        <v>0</v>
      </c>
      <c r="O288" s="4">
        <v>0</v>
      </c>
      <c r="P288" s="4">
        <v>0</v>
      </c>
    </row>
    <row r="289" spans="1:16" x14ac:dyDescent="0.25">
      <c r="A289" s="29"/>
      <c r="B289" s="35"/>
      <c r="C289" s="40" t="s">
        <v>63</v>
      </c>
      <c r="D289" s="11" t="s">
        <v>177</v>
      </c>
      <c r="E289" s="4">
        <f t="shared" si="201"/>
        <v>2300</v>
      </c>
      <c r="F289" s="4">
        <f t="shared" ref="F289:I289" si="209">F290+F291</f>
        <v>0</v>
      </c>
      <c r="G289" s="4">
        <f t="shared" si="209"/>
        <v>0</v>
      </c>
      <c r="H289" s="4">
        <f t="shared" si="209"/>
        <v>0</v>
      </c>
      <c r="I289" s="4">
        <f t="shared" si="209"/>
        <v>0</v>
      </c>
      <c r="J289" s="4">
        <f>J290+J291</f>
        <v>2300</v>
      </c>
      <c r="K289" s="4">
        <f t="shared" ref="K289:P289" si="210">K290+K291</f>
        <v>0</v>
      </c>
      <c r="L289" s="4">
        <f t="shared" si="210"/>
        <v>0</v>
      </c>
      <c r="M289" s="4">
        <f t="shared" si="210"/>
        <v>0</v>
      </c>
      <c r="N289" s="4">
        <f t="shared" si="210"/>
        <v>0</v>
      </c>
      <c r="O289" s="4">
        <f t="shared" si="210"/>
        <v>0</v>
      </c>
      <c r="P289" s="4">
        <f t="shared" si="210"/>
        <v>0</v>
      </c>
    </row>
    <row r="290" spans="1:16" ht="30" customHeight="1" x14ac:dyDescent="0.25">
      <c r="A290" s="29"/>
      <c r="B290" s="35"/>
      <c r="C290" s="40"/>
      <c r="D290" s="11" t="s">
        <v>17</v>
      </c>
      <c r="E290" s="4">
        <f t="shared" si="201"/>
        <v>23</v>
      </c>
      <c r="F290" s="4">
        <v>0</v>
      </c>
      <c r="G290" s="4">
        <v>0</v>
      </c>
      <c r="H290" s="4">
        <v>0</v>
      </c>
      <c r="I290" s="4">
        <v>0</v>
      </c>
      <c r="J290" s="4">
        <v>23</v>
      </c>
      <c r="K290" s="4">
        <v>0</v>
      </c>
      <c r="L290" s="4">
        <v>0</v>
      </c>
      <c r="M290" s="4">
        <v>0</v>
      </c>
      <c r="N290" s="4">
        <v>0</v>
      </c>
      <c r="O290" s="4">
        <v>0</v>
      </c>
      <c r="P290" s="4">
        <v>0</v>
      </c>
    </row>
    <row r="291" spans="1:16" x14ac:dyDescent="0.25">
      <c r="A291" s="30"/>
      <c r="B291" s="36"/>
      <c r="C291" s="40"/>
      <c r="D291" s="11" t="s">
        <v>19</v>
      </c>
      <c r="E291" s="4">
        <f t="shared" si="201"/>
        <v>2277</v>
      </c>
      <c r="F291" s="4">
        <v>0</v>
      </c>
      <c r="G291" s="4">
        <v>0</v>
      </c>
      <c r="H291" s="4">
        <v>0</v>
      </c>
      <c r="I291" s="4">
        <v>0</v>
      </c>
      <c r="J291" s="4">
        <v>2277</v>
      </c>
      <c r="K291" s="4">
        <v>0</v>
      </c>
      <c r="L291" s="4">
        <v>0</v>
      </c>
      <c r="M291" s="4">
        <v>0</v>
      </c>
      <c r="N291" s="4">
        <v>0</v>
      </c>
      <c r="O291" s="4">
        <v>0</v>
      </c>
      <c r="P291" s="4">
        <v>0</v>
      </c>
    </row>
    <row r="292" spans="1:16" ht="48" customHeight="1" x14ac:dyDescent="0.25">
      <c r="A292" s="38" t="s">
        <v>197</v>
      </c>
      <c r="B292" s="39" t="s">
        <v>201</v>
      </c>
      <c r="C292" s="40" t="s">
        <v>63</v>
      </c>
      <c r="D292" s="11" t="s">
        <v>177</v>
      </c>
      <c r="E292" s="4">
        <f t="shared" si="201"/>
        <v>2955.5</v>
      </c>
      <c r="F292" s="4">
        <f t="shared" ref="F292:I292" si="211">F293+F294</f>
        <v>0</v>
      </c>
      <c r="G292" s="4">
        <f t="shared" si="211"/>
        <v>0</v>
      </c>
      <c r="H292" s="4">
        <f t="shared" si="211"/>
        <v>0</v>
      </c>
      <c r="I292" s="4">
        <f t="shared" si="211"/>
        <v>0</v>
      </c>
      <c r="J292" s="4">
        <f>J293+J294</f>
        <v>2955.5</v>
      </c>
      <c r="K292" s="4">
        <v>0</v>
      </c>
      <c r="L292" s="4">
        <v>0</v>
      </c>
      <c r="M292" s="4">
        <v>0</v>
      </c>
      <c r="N292" s="4">
        <v>0</v>
      </c>
      <c r="O292" s="4">
        <v>0</v>
      </c>
      <c r="P292" s="4">
        <v>0</v>
      </c>
    </row>
    <row r="293" spans="1:16" x14ac:dyDescent="0.25">
      <c r="A293" s="38"/>
      <c r="B293" s="39"/>
      <c r="C293" s="40"/>
      <c r="D293" s="11" t="s">
        <v>17</v>
      </c>
      <c r="E293" s="4">
        <f t="shared" si="201"/>
        <v>30.4</v>
      </c>
      <c r="F293" s="4">
        <v>0</v>
      </c>
      <c r="G293" s="4">
        <v>0</v>
      </c>
      <c r="H293" s="4">
        <v>0</v>
      </c>
      <c r="I293" s="4">
        <v>0</v>
      </c>
      <c r="J293" s="4">
        <v>30.4</v>
      </c>
      <c r="K293" s="4">
        <v>0</v>
      </c>
      <c r="L293" s="4">
        <v>0</v>
      </c>
      <c r="M293" s="4">
        <v>0</v>
      </c>
      <c r="N293" s="4">
        <v>0</v>
      </c>
      <c r="O293" s="4">
        <v>0</v>
      </c>
      <c r="P293" s="4">
        <v>0</v>
      </c>
    </row>
    <row r="294" spans="1:16" x14ac:dyDescent="0.25">
      <c r="A294" s="38"/>
      <c r="B294" s="39"/>
      <c r="C294" s="40"/>
      <c r="D294" s="11" t="s">
        <v>19</v>
      </c>
      <c r="E294" s="4">
        <f t="shared" si="201"/>
        <v>2925.1</v>
      </c>
      <c r="F294" s="4">
        <v>0</v>
      </c>
      <c r="G294" s="4">
        <v>0</v>
      </c>
      <c r="H294" s="4">
        <v>0</v>
      </c>
      <c r="I294" s="4">
        <v>0</v>
      </c>
      <c r="J294" s="4">
        <f>3000-74.9</f>
        <v>2925.1</v>
      </c>
      <c r="K294" s="4">
        <v>0</v>
      </c>
      <c r="L294" s="4">
        <v>0</v>
      </c>
      <c r="M294" s="4">
        <v>0</v>
      </c>
      <c r="N294" s="4">
        <v>0</v>
      </c>
      <c r="O294" s="4">
        <v>0</v>
      </c>
      <c r="P294" s="4">
        <v>0</v>
      </c>
    </row>
    <row r="295" spans="1:16" x14ac:dyDescent="0.25">
      <c r="A295" s="38" t="s">
        <v>198</v>
      </c>
      <c r="B295" s="39" t="s">
        <v>202</v>
      </c>
      <c r="C295" s="40" t="s">
        <v>208</v>
      </c>
      <c r="D295" s="11" t="s">
        <v>177</v>
      </c>
      <c r="E295" s="4">
        <f t="shared" si="201"/>
        <v>3040.3</v>
      </c>
      <c r="F295" s="4">
        <f t="shared" ref="F295:I295" si="212">F296+F297</f>
        <v>0</v>
      </c>
      <c r="G295" s="4">
        <f t="shared" si="212"/>
        <v>0</v>
      </c>
      <c r="H295" s="4">
        <f t="shared" si="212"/>
        <v>0</v>
      </c>
      <c r="I295" s="4">
        <f t="shared" si="212"/>
        <v>0</v>
      </c>
      <c r="J295" s="4">
        <f>J296+J297</f>
        <v>3040.3</v>
      </c>
      <c r="K295" s="4">
        <v>0</v>
      </c>
      <c r="L295" s="4">
        <v>0</v>
      </c>
      <c r="M295" s="4">
        <v>0</v>
      </c>
      <c r="N295" s="4">
        <v>0</v>
      </c>
      <c r="O295" s="4">
        <v>0</v>
      </c>
      <c r="P295" s="4">
        <v>0</v>
      </c>
    </row>
    <row r="296" spans="1:16" x14ac:dyDescent="0.25">
      <c r="A296" s="38"/>
      <c r="B296" s="39"/>
      <c r="C296" s="40"/>
      <c r="D296" s="11" t="s">
        <v>17</v>
      </c>
      <c r="E296" s="4">
        <f t="shared" si="201"/>
        <v>40.299999999999997</v>
      </c>
      <c r="F296" s="4">
        <v>0</v>
      </c>
      <c r="G296" s="4">
        <v>0</v>
      </c>
      <c r="H296" s="4">
        <v>0</v>
      </c>
      <c r="I296" s="4">
        <v>0</v>
      </c>
      <c r="J296" s="4">
        <f>40.4-0.1</f>
        <v>40.299999999999997</v>
      </c>
      <c r="K296" s="4">
        <v>0</v>
      </c>
      <c r="L296" s="4">
        <v>0</v>
      </c>
      <c r="M296" s="4">
        <v>0</v>
      </c>
      <c r="N296" s="4">
        <v>0</v>
      </c>
      <c r="O296" s="4">
        <v>0</v>
      </c>
      <c r="P296" s="4">
        <v>0</v>
      </c>
    </row>
    <row r="297" spans="1:16" x14ac:dyDescent="0.25">
      <c r="A297" s="38"/>
      <c r="B297" s="39"/>
      <c r="C297" s="40"/>
      <c r="D297" s="11" t="s">
        <v>19</v>
      </c>
      <c r="E297" s="4">
        <f t="shared" si="201"/>
        <v>3000</v>
      </c>
      <c r="F297" s="4">
        <v>0</v>
      </c>
      <c r="G297" s="4">
        <v>0</v>
      </c>
      <c r="H297" s="4">
        <v>0</v>
      </c>
      <c r="I297" s="4">
        <v>0</v>
      </c>
      <c r="J297" s="4">
        <v>3000</v>
      </c>
      <c r="K297" s="4">
        <v>0</v>
      </c>
      <c r="L297" s="4">
        <v>0</v>
      </c>
      <c r="M297" s="4">
        <v>0</v>
      </c>
      <c r="N297" s="4">
        <v>0</v>
      </c>
      <c r="O297" s="4">
        <v>0</v>
      </c>
      <c r="P297" s="4">
        <v>0</v>
      </c>
    </row>
    <row r="298" spans="1:16" x14ac:dyDescent="0.25">
      <c r="A298" s="38" t="s">
        <v>199</v>
      </c>
      <c r="B298" s="39" t="s">
        <v>203</v>
      </c>
      <c r="C298" s="40" t="s">
        <v>208</v>
      </c>
      <c r="D298" s="11" t="s">
        <v>177</v>
      </c>
      <c r="E298" s="4">
        <f t="shared" si="201"/>
        <v>1909</v>
      </c>
      <c r="F298" s="4">
        <f t="shared" ref="F298:I298" si="213">F299+F300</f>
        <v>0</v>
      </c>
      <c r="G298" s="4">
        <f t="shared" si="213"/>
        <v>0</v>
      </c>
      <c r="H298" s="4">
        <f t="shared" si="213"/>
        <v>0</v>
      </c>
      <c r="I298" s="4">
        <f t="shared" si="213"/>
        <v>0</v>
      </c>
      <c r="J298" s="4">
        <f>J299+J300</f>
        <v>1909</v>
      </c>
      <c r="K298" s="4">
        <v>0</v>
      </c>
      <c r="L298" s="4">
        <v>0</v>
      </c>
      <c r="M298" s="4">
        <v>0</v>
      </c>
      <c r="N298" s="4">
        <v>0</v>
      </c>
      <c r="O298" s="4">
        <v>0</v>
      </c>
      <c r="P298" s="4">
        <v>0</v>
      </c>
    </row>
    <row r="299" spans="1:16" x14ac:dyDescent="0.25">
      <c r="A299" s="38"/>
      <c r="B299" s="39"/>
      <c r="C299" s="40"/>
      <c r="D299" s="11" t="s">
        <v>17</v>
      </c>
      <c r="E299" s="4">
        <f t="shared" si="201"/>
        <v>19.099999999999998</v>
      </c>
      <c r="F299" s="4">
        <v>0</v>
      </c>
      <c r="G299" s="4">
        <v>0</v>
      </c>
      <c r="H299" s="4">
        <v>0</v>
      </c>
      <c r="I299" s="4">
        <v>0</v>
      </c>
      <c r="J299" s="4">
        <f>30.4-11.3</f>
        <v>19.099999999999998</v>
      </c>
      <c r="K299" s="4">
        <v>0</v>
      </c>
      <c r="L299" s="4">
        <v>0</v>
      </c>
      <c r="M299" s="4">
        <v>0</v>
      </c>
      <c r="N299" s="4">
        <v>0</v>
      </c>
      <c r="O299" s="4">
        <v>0</v>
      </c>
      <c r="P299" s="4">
        <v>0</v>
      </c>
    </row>
    <row r="300" spans="1:16" x14ac:dyDescent="0.25">
      <c r="A300" s="38"/>
      <c r="B300" s="39"/>
      <c r="C300" s="40"/>
      <c r="D300" s="11" t="s">
        <v>19</v>
      </c>
      <c r="E300" s="4">
        <f t="shared" si="201"/>
        <v>1889.9</v>
      </c>
      <c r="F300" s="4">
        <v>0</v>
      </c>
      <c r="G300" s="4">
        <v>0</v>
      </c>
      <c r="H300" s="4">
        <v>0</v>
      </c>
      <c r="I300" s="4">
        <v>0</v>
      </c>
      <c r="J300" s="4">
        <f>3000-1110.1</f>
        <v>1889.9</v>
      </c>
      <c r="K300" s="4">
        <v>0</v>
      </c>
      <c r="L300" s="4">
        <v>0</v>
      </c>
      <c r="M300" s="4">
        <v>0</v>
      </c>
      <c r="N300" s="4">
        <v>0</v>
      </c>
      <c r="O300" s="4">
        <v>0</v>
      </c>
      <c r="P300" s="4">
        <v>0</v>
      </c>
    </row>
    <row r="301" spans="1:16" x14ac:dyDescent="0.25">
      <c r="A301" s="38" t="s">
        <v>204</v>
      </c>
      <c r="B301" s="39" t="s">
        <v>122</v>
      </c>
      <c r="C301" s="40" t="s">
        <v>110</v>
      </c>
      <c r="D301" s="11" t="s">
        <v>177</v>
      </c>
      <c r="E301" s="4">
        <f t="shared" si="201"/>
        <v>24324.1</v>
      </c>
      <c r="F301" s="4">
        <f>F302+F303</f>
        <v>0</v>
      </c>
      <c r="G301" s="4">
        <f t="shared" ref="G301:P301" si="214">G302+G303</f>
        <v>0</v>
      </c>
      <c r="H301" s="4">
        <f t="shared" si="214"/>
        <v>0</v>
      </c>
      <c r="I301" s="4">
        <f t="shared" si="214"/>
        <v>0</v>
      </c>
      <c r="J301" s="4">
        <f t="shared" si="214"/>
        <v>0</v>
      </c>
      <c r="K301" s="4">
        <v>0</v>
      </c>
      <c r="L301" s="4">
        <f t="shared" si="214"/>
        <v>50.8</v>
      </c>
      <c r="M301" s="4">
        <f t="shared" si="214"/>
        <v>12152</v>
      </c>
      <c r="N301" s="4">
        <f t="shared" si="214"/>
        <v>12121.3</v>
      </c>
      <c r="O301" s="4">
        <f t="shared" si="214"/>
        <v>0</v>
      </c>
      <c r="P301" s="4">
        <f t="shared" si="214"/>
        <v>0</v>
      </c>
    </row>
    <row r="302" spans="1:16" x14ac:dyDescent="0.25">
      <c r="A302" s="38"/>
      <c r="B302" s="39"/>
      <c r="C302" s="40"/>
      <c r="D302" s="11" t="s">
        <v>17</v>
      </c>
      <c r="E302" s="4">
        <f t="shared" si="201"/>
        <v>324.10000000000002</v>
      </c>
      <c r="F302" s="4">
        <v>0</v>
      </c>
      <c r="G302" s="4">
        <v>0</v>
      </c>
      <c r="H302" s="4">
        <v>0</v>
      </c>
      <c r="I302" s="1">
        <v>0</v>
      </c>
      <c r="J302" s="4">
        <v>0</v>
      </c>
      <c r="K302" s="4">
        <v>0</v>
      </c>
      <c r="L302" s="4">
        <v>50.8</v>
      </c>
      <c r="M302" s="4">
        <v>152</v>
      </c>
      <c r="N302" s="4">
        <v>121.3</v>
      </c>
      <c r="O302" s="4">
        <v>0</v>
      </c>
      <c r="P302" s="4">
        <v>0</v>
      </c>
    </row>
    <row r="303" spans="1:16" x14ac:dyDescent="0.25">
      <c r="A303" s="38"/>
      <c r="B303" s="39"/>
      <c r="C303" s="40"/>
      <c r="D303" s="11" t="s">
        <v>19</v>
      </c>
      <c r="E303" s="4">
        <f t="shared" si="201"/>
        <v>24000</v>
      </c>
      <c r="F303" s="4">
        <v>0</v>
      </c>
      <c r="G303" s="4">
        <v>0</v>
      </c>
      <c r="H303" s="4">
        <v>0</v>
      </c>
      <c r="I303" s="1">
        <v>0</v>
      </c>
      <c r="J303" s="4">
        <v>0</v>
      </c>
      <c r="K303" s="4">
        <v>0</v>
      </c>
      <c r="L303" s="4">
        <v>0</v>
      </c>
      <c r="M303" s="4">
        <v>12000</v>
      </c>
      <c r="N303" s="4">
        <v>12000</v>
      </c>
      <c r="O303" s="4">
        <v>0</v>
      </c>
      <c r="P303" s="4">
        <v>0</v>
      </c>
    </row>
    <row r="304" spans="1:16" ht="15" customHeight="1" x14ac:dyDescent="0.25">
      <c r="A304" s="28" t="s">
        <v>214</v>
      </c>
      <c r="B304" s="31" t="s">
        <v>215</v>
      </c>
      <c r="C304" s="34" t="s">
        <v>45</v>
      </c>
      <c r="D304" s="11" t="s">
        <v>177</v>
      </c>
      <c r="E304" s="4">
        <f>E305+E306</f>
        <v>3030.4</v>
      </c>
      <c r="F304" s="4">
        <f t="shared" ref="F304:P304" si="215">F305+F306</f>
        <v>0</v>
      </c>
      <c r="G304" s="4">
        <f t="shared" si="215"/>
        <v>0</v>
      </c>
      <c r="H304" s="4">
        <f t="shared" si="215"/>
        <v>0</v>
      </c>
      <c r="I304" s="4">
        <f t="shared" si="215"/>
        <v>0</v>
      </c>
      <c r="J304" s="4">
        <f t="shared" si="215"/>
        <v>0</v>
      </c>
      <c r="K304" s="4">
        <f t="shared" si="215"/>
        <v>3030.4</v>
      </c>
      <c r="L304" s="4">
        <f t="shared" si="215"/>
        <v>0</v>
      </c>
      <c r="M304" s="4">
        <f t="shared" si="215"/>
        <v>0</v>
      </c>
      <c r="N304" s="4">
        <f t="shared" si="215"/>
        <v>0</v>
      </c>
      <c r="O304" s="4">
        <f t="shared" si="215"/>
        <v>0</v>
      </c>
      <c r="P304" s="4">
        <f t="shared" si="215"/>
        <v>0</v>
      </c>
    </row>
    <row r="305" spans="1:16" ht="15" customHeight="1" x14ac:dyDescent="0.25">
      <c r="A305" s="29"/>
      <c r="B305" s="32"/>
      <c r="C305" s="35"/>
      <c r="D305" s="11" t="s">
        <v>17</v>
      </c>
      <c r="E305" s="4">
        <f>SUM(F305:P305)</f>
        <v>30.4</v>
      </c>
      <c r="F305" s="4">
        <v>0</v>
      </c>
      <c r="G305" s="4">
        <v>0</v>
      </c>
      <c r="H305" s="4">
        <v>0</v>
      </c>
      <c r="I305" s="4">
        <v>0</v>
      </c>
      <c r="J305" s="4">
        <v>0</v>
      </c>
      <c r="K305" s="4">
        <v>30.4</v>
      </c>
      <c r="L305" s="4">
        <v>0</v>
      </c>
      <c r="M305" s="4">
        <v>0</v>
      </c>
      <c r="N305" s="4">
        <v>0</v>
      </c>
      <c r="O305" s="4">
        <v>0</v>
      </c>
      <c r="P305" s="4">
        <v>0</v>
      </c>
    </row>
    <row r="306" spans="1:16" ht="15" customHeight="1" x14ac:dyDescent="0.25">
      <c r="A306" s="30"/>
      <c r="B306" s="33"/>
      <c r="C306" s="36"/>
      <c r="D306" s="11" t="s">
        <v>19</v>
      </c>
      <c r="E306" s="4">
        <f t="shared" ref="E306:E324" si="216">SUM(F306:P306)</f>
        <v>3000</v>
      </c>
      <c r="F306" s="4">
        <v>0</v>
      </c>
      <c r="G306" s="4">
        <v>0</v>
      </c>
      <c r="H306" s="4">
        <v>0</v>
      </c>
      <c r="I306" s="4">
        <v>0</v>
      </c>
      <c r="J306" s="4">
        <v>0</v>
      </c>
      <c r="K306" s="4">
        <v>3000</v>
      </c>
      <c r="L306" s="4">
        <v>0</v>
      </c>
      <c r="M306" s="4">
        <v>0</v>
      </c>
      <c r="N306" s="4">
        <v>0</v>
      </c>
      <c r="O306" s="4">
        <v>0</v>
      </c>
      <c r="P306" s="4">
        <v>0</v>
      </c>
    </row>
    <row r="307" spans="1:16" ht="15" customHeight="1" x14ac:dyDescent="0.25">
      <c r="A307" s="28" t="s">
        <v>216</v>
      </c>
      <c r="B307" s="31" t="s">
        <v>217</v>
      </c>
      <c r="C307" s="34" t="s">
        <v>45</v>
      </c>
      <c r="D307" s="11" t="s">
        <v>177</v>
      </c>
      <c r="E307" s="4">
        <f t="shared" si="216"/>
        <v>1515.2</v>
      </c>
      <c r="F307" s="4">
        <v>0</v>
      </c>
      <c r="G307" s="4">
        <v>0</v>
      </c>
      <c r="H307" s="4">
        <v>0</v>
      </c>
      <c r="I307" s="4">
        <v>0</v>
      </c>
      <c r="J307" s="4">
        <v>0</v>
      </c>
      <c r="K307" s="4">
        <f>K308+K309</f>
        <v>1515.2</v>
      </c>
      <c r="L307" s="4">
        <v>0</v>
      </c>
      <c r="M307" s="4">
        <v>0</v>
      </c>
      <c r="N307" s="4">
        <v>0</v>
      </c>
      <c r="O307" s="4">
        <v>0</v>
      </c>
      <c r="P307" s="4">
        <v>0</v>
      </c>
    </row>
    <row r="308" spans="1:16" ht="15" customHeight="1" x14ac:dyDescent="0.25">
      <c r="A308" s="29"/>
      <c r="B308" s="32"/>
      <c r="C308" s="35"/>
      <c r="D308" s="11" t="s">
        <v>17</v>
      </c>
      <c r="E308" s="4">
        <f t="shared" si="216"/>
        <v>15.2</v>
      </c>
      <c r="F308" s="4">
        <v>0</v>
      </c>
      <c r="G308" s="4">
        <v>0</v>
      </c>
      <c r="H308" s="4">
        <v>0</v>
      </c>
      <c r="I308" s="4">
        <v>0</v>
      </c>
      <c r="J308" s="4">
        <v>0</v>
      </c>
      <c r="K308" s="4">
        <v>15.2</v>
      </c>
      <c r="L308" s="4">
        <v>0</v>
      </c>
      <c r="M308" s="4">
        <v>0</v>
      </c>
      <c r="N308" s="4">
        <v>0</v>
      </c>
      <c r="O308" s="4">
        <v>0</v>
      </c>
      <c r="P308" s="4">
        <v>0</v>
      </c>
    </row>
    <row r="309" spans="1:16" ht="15" customHeight="1" x14ac:dyDescent="0.25">
      <c r="A309" s="30"/>
      <c r="B309" s="33"/>
      <c r="C309" s="36"/>
      <c r="D309" s="11" t="s">
        <v>19</v>
      </c>
      <c r="E309" s="4">
        <f t="shared" si="216"/>
        <v>1500</v>
      </c>
      <c r="F309" s="4">
        <v>0</v>
      </c>
      <c r="G309" s="4">
        <v>0</v>
      </c>
      <c r="H309" s="4">
        <v>0</v>
      </c>
      <c r="I309" s="4">
        <v>0</v>
      </c>
      <c r="J309" s="4">
        <v>0</v>
      </c>
      <c r="K309" s="4">
        <v>1500</v>
      </c>
      <c r="L309" s="4">
        <v>0</v>
      </c>
      <c r="M309" s="4">
        <v>0</v>
      </c>
      <c r="N309" s="4">
        <v>0</v>
      </c>
      <c r="O309" s="4">
        <v>0</v>
      </c>
      <c r="P309" s="4">
        <v>0</v>
      </c>
    </row>
    <row r="310" spans="1:16" ht="15" customHeight="1" x14ac:dyDescent="0.25">
      <c r="A310" s="28" t="s">
        <v>218</v>
      </c>
      <c r="B310" s="31" t="s">
        <v>219</v>
      </c>
      <c r="C310" s="34" t="s">
        <v>45</v>
      </c>
      <c r="D310" s="11" t="s">
        <v>177</v>
      </c>
      <c r="E310" s="4">
        <f t="shared" si="216"/>
        <v>1515.2</v>
      </c>
      <c r="F310" s="4">
        <v>0</v>
      </c>
      <c r="G310" s="4">
        <v>0</v>
      </c>
      <c r="H310" s="4">
        <v>0</v>
      </c>
      <c r="I310" s="4">
        <v>0</v>
      </c>
      <c r="J310" s="4">
        <v>0</v>
      </c>
      <c r="K310" s="4">
        <f>K311+K312</f>
        <v>1515.2</v>
      </c>
      <c r="L310" s="4">
        <v>0</v>
      </c>
      <c r="M310" s="4">
        <v>0</v>
      </c>
      <c r="N310" s="4">
        <v>0</v>
      </c>
      <c r="O310" s="4">
        <v>0</v>
      </c>
      <c r="P310" s="4">
        <v>0</v>
      </c>
    </row>
    <row r="311" spans="1:16" ht="15" customHeight="1" x14ac:dyDescent="0.25">
      <c r="A311" s="29"/>
      <c r="B311" s="32"/>
      <c r="C311" s="35"/>
      <c r="D311" s="11" t="s">
        <v>17</v>
      </c>
      <c r="E311" s="4">
        <f t="shared" si="216"/>
        <v>15.2</v>
      </c>
      <c r="F311" s="4">
        <v>0</v>
      </c>
      <c r="G311" s="4">
        <v>0</v>
      </c>
      <c r="H311" s="4">
        <v>0</v>
      </c>
      <c r="I311" s="4">
        <v>0</v>
      </c>
      <c r="J311" s="4">
        <v>0</v>
      </c>
      <c r="K311" s="4">
        <v>15.2</v>
      </c>
      <c r="L311" s="4">
        <v>0</v>
      </c>
      <c r="M311" s="4">
        <v>0</v>
      </c>
      <c r="N311" s="4">
        <v>0</v>
      </c>
      <c r="O311" s="4">
        <v>0</v>
      </c>
      <c r="P311" s="4">
        <v>0</v>
      </c>
    </row>
    <row r="312" spans="1:16" ht="15" customHeight="1" x14ac:dyDescent="0.25">
      <c r="A312" s="30"/>
      <c r="B312" s="33"/>
      <c r="C312" s="36"/>
      <c r="D312" s="11" t="s">
        <v>19</v>
      </c>
      <c r="E312" s="4">
        <f t="shared" si="216"/>
        <v>1500</v>
      </c>
      <c r="F312" s="4">
        <v>0</v>
      </c>
      <c r="G312" s="4">
        <v>0</v>
      </c>
      <c r="H312" s="4">
        <v>0</v>
      </c>
      <c r="I312" s="4">
        <v>0</v>
      </c>
      <c r="J312" s="4">
        <v>0</v>
      </c>
      <c r="K312" s="4">
        <v>1500</v>
      </c>
      <c r="L312" s="4">
        <v>0</v>
      </c>
      <c r="M312" s="4">
        <v>0</v>
      </c>
      <c r="N312" s="4">
        <v>0</v>
      </c>
      <c r="O312" s="4">
        <v>0</v>
      </c>
      <c r="P312" s="4">
        <v>0</v>
      </c>
    </row>
    <row r="313" spans="1:16" ht="15" customHeight="1" x14ac:dyDescent="0.25">
      <c r="A313" s="28" t="s">
        <v>220</v>
      </c>
      <c r="B313" s="31" t="s">
        <v>221</v>
      </c>
      <c r="C313" s="34" t="s">
        <v>45</v>
      </c>
      <c r="D313" s="11" t="s">
        <v>177</v>
      </c>
      <c r="E313" s="4">
        <f t="shared" si="216"/>
        <v>1515.2</v>
      </c>
      <c r="F313" s="4">
        <v>0</v>
      </c>
      <c r="G313" s="4">
        <v>0</v>
      </c>
      <c r="H313" s="4">
        <v>0</v>
      </c>
      <c r="I313" s="4">
        <v>0</v>
      </c>
      <c r="J313" s="4">
        <v>0</v>
      </c>
      <c r="K313" s="4">
        <f>K314+K315</f>
        <v>1515.2</v>
      </c>
      <c r="L313" s="4">
        <v>0</v>
      </c>
      <c r="M313" s="4">
        <v>0</v>
      </c>
      <c r="N313" s="4">
        <v>0</v>
      </c>
      <c r="O313" s="4">
        <v>0</v>
      </c>
      <c r="P313" s="4">
        <v>0</v>
      </c>
    </row>
    <row r="314" spans="1:16" ht="15" customHeight="1" x14ac:dyDescent="0.25">
      <c r="A314" s="29"/>
      <c r="B314" s="32"/>
      <c r="C314" s="35"/>
      <c r="D314" s="11" t="s">
        <v>17</v>
      </c>
      <c r="E314" s="4">
        <f t="shared" si="216"/>
        <v>15.2</v>
      </c>
      <c r="F314" s="4">
        <v>0</v>
      </c>
      <c r="G314" s="4">
        <v>0</v>
      </c>
      <c r="H314" s="4">
        <v>0</v>
      </c>
      <c r="I314" s="4">
        <v>0</v>
      </c>
      <c r="J314" s="4">
        <v>0</v>
      </c>
      <c r="K314" s="4">
        <v>15.2</v>
      </c>
      <c r="L314" s="4">
        <v>0</v>
      </c>
      <c r="M314" s="4">
        <v>0</v>
      </c>
      <c r="N314" s="4">
        <v>0</v>
      </c>
      <c r="O314" s="4">
        <v>0</v>
      </c>
      <c r="P314" s="4">
        <v>0</v>
      </c>
    </row>
    <row r="315" spans="1:16" ht="15" customHeight="1" x14ac:dyDescent="0.25">
      <c r="A315" s="30"/>
      <c r="B315" s="33"/>
      <c r="C315" s="36"/>
      <c r="D315" s="11" t="s">
        <v>19</v>
      </c>
      <c r="E315" s="4">
        <f t="shared" si="216"/>
        <v>1500</v>
      </c>
      <c r="F315" s="4">
        <v>0</v>
      </c>
      <c r="G315" s="4">
        <v>0</v>
      </c>
      <c r="H315" s="4">
        <v>0</v>
      </c>
      <c r="I315" s="4">
        <v>0</v>
      </c>
      <c r="J315" s="4">
        <v>0</v>
      </c>
      <c r="K315" s="4">
        <v>1500</v>
      </c>
      <c r="L315" s="4">
        <v>0</v>
      </c>
      <c r="M315" s="4">
        <v>0</v>
      </c>
      <c r="N315" s="4">
        <v>0</v>
      </c>
      <c r="O315" s="4">
        <v>0</v>
      </c>
      <c r="P315" s="4">
        <v>0</v>
      </c>
    </row>
    <row r="316" spans="1:16" ht="15" customHeight="1" x14ac:dyDescent="0.25">
      <c r="A316" s="28" t="s">
        <v>222</v>
      </c>
      <c r="B316" s="31" t="s">
        <v>223</v>
      </c>
      <c r="C316" s="34" t="s">
        <v>45</v>
      </c>
      <c r="D316" s="11" t="s">
        <v>177</v>
      </c>
      <c r="E316" s="4">
        <f t="shared" si="216"/>
        <v>1515.2</v>
      </c>
      <c r="F316" s="4">
        <v>0</v>
      </c>
      <c r="G316" s="4">
        <v>0</v>
      </c>
      <c r="H316" s="4">
        <v>0</v>
      </c>
      <c r="I316" s="4">
        <v>0</v>
      </c>
      <c r="J316" s="4">
        <v>0</v>
      </c>
      <c r="K316" s="4">
        <f>K317+K318</f>
        <v>1515.2</v>
      </c>
      <c r="L316" s="4">
        <v>0</v>
      </c>
      <c r="M316" s="4">
        <v>0</v>
      </c>
      <c r="N316" s="4">
        <v>0</v>
      </c>
      <c r="O316" s="4">
        <v>0</v>
      </c>
      <c r="P316" s="4">
        <v>0</v>
      </c>
    </row>
    <row r="317" spans="1:16" ht="15" customHeight="1" x14ac:dyDescent="0.25">
      <c r="A317" s="29"/>
      <c r="B317" s="32"/>
      <c r="C317" s="35"/>
      <c r="D317" s="11" t="s">
        <v>17</v>
      </c>
      <c r="E317" s="4">
        <f t="shared" si="216"/>
        <v>15.2</v>
      </c>
      <c r="F317" s="4">
        <v>0</v>
      </c>
      <c r="G317" s="4">
        <v>0</v>
      </c>
      <c r="H317" s="4">
        <v>0</v>
      </c>
      <c r="I317" s="4">
        <v>0</v>
      </c>
      <c r="J317" s="4">
        <v>0</v>
      </c>
      <c r="K317" s="4">
        <v>15.2</v>
      </c>
      <c r="L317" s="4">
        <v>0</v>
      </c>
      <c r="M317" s="4">
        <v>0</v>
      </c>
      <c r="N317" s="4">
        <v>0</v>
      </c>
      <c r="O317" s="4">
        <v>0</v>
      </c>
      <c r="P317" s="4">
        <v>0</v>
      </c>
    </row>
    <row r="318" spans="1:16" ht="15" customHeight="1" x14ac:dyDescent="0.25">
      <c r="A318" s="30"/>
      <c r="B318" s="33"/>
      <c r="C318" s="36"/>
      <c r="D318" s="11" t="s">
        <v>19</v>
      </c>
      <c r="E318" s="4">
        <f t="shared" si="216"/>
        <v>1500</v>
      </c>
      <c r="F318" s="4">
        <v>0</v>
      </c>
      <c r="G318" s="4">
        <v>0</v>
      </c>
      <c r="H318" s="4">
        <v>0</v>
      </c>
      <c r="I318" s="4">
        <v>0</v>
      </c>
      <c r="J318" s="4">
        <v>0</v>
      </c>
      <c r="K318" s="4">
        <v>1500</v>
      </c>
      <c r="L318" s="4">
        <v>0</v>
      </c>
      <c r="M318" s="4">
        <v>0</v>
      </c>
      <c r="N318" s="4">
        <v>0</v>
      </c>
      <c r="O318" s="4">
        <v>0</v>
      </c>
      <c r="P318" s="4">
        <v>0</v>
      </c>
    </row>
    <row r="319" spans="1:16" ht="15" customHeight="1" x14ac:dyDescent="0.25">
      <c r="A319" s="28" t="s">
        <v>224</v>
      </c>
      <c r="B319" s="31" t="s">
        <v>225</v>
      </c>
      <c r="C319" s="34" t="s">
        <v>228</v>
      </c>
      <c r="D319" s="11" t="s">
        <v>177</v>
      </c>
      <c r="E319" s="4">
        <f t="shared" si="216"/>
        <v>2684.2000000000003</v>
      </c>
      <c r="F319" s="4">
        <v>0</v>
      </c>
      <c r="G319" s="4">
        <v>0</v>
      </c>
      <c r="H319" s="4">
        <v>0</v>
      </c>
      <c r="I319" s="4">
        <v>0</v>
      </c>
      <c r="J319" s="4">
        <v>0</v>
      </c>
      <c r="K319" s="4">
        <f>K320+K321</f>
        <v>2684.2000000000003</v>
      </c>
      <c r="L319" s="4">
        <v>0</v>
      </c>
      <c r="M319" s="4">
        <v>0</v>
      </c>
      <c r="N319" s="4">
        <v>0</v>
      </c>
      <c r="O319" s="4">
        <v>0</v>
      </c>
      <c r="P319" s="4">
        <v>0</v>
      </c>
    </row>
    <row r="320" spans="1:16" ht="15" customHeight="1" x14ac:dyDescent="0.25">
      <c r="A320" s="29"/>
      <c r="B320" s="32"/>
      <c r="C320" s="35"/>
      <c r="D320" s="11" t="s">
        <v>17</v>
      </c>
      <c r="E320" s="4">
        <f t="shared" si="216"/>
        <v>30.4</v>
      </c>
      <c r="F320" s="4">
        <v>0</v>
      </c>
      <c r="G320" s="4">
        <v>0</v>
      </c>
      <c r="H320" s="4">
        <v>0</v>
      </c>
      <c r="I320" s="4">
        <v>0</v>
      </c>
      <c r="J320" s="4">
        <v>0</v>
      </c>
      <c r="K320" s="4">
        <v>30.4</v>
      </c>
      <c r="L320" s="4">
        <v>0</v>
      </c>
      <c r="M320" s="4">
        <v>0</v>
      </c>
      <c r="N320" s="4">
        <v>0</v>
      </c>
      <c r="O320" s="4">
        <v>0</v>
      </c>
      <c r="P320" s="4">
        <v>0</v>
      </c>
    </row>
    <row r="321" spans="1:18" ht="15" customHeight="1" x14ac:dyDescent="0.25">
      <c r="A321" s="30"/>
      <c r="B321" s="33"/>
      <c r="C321" s="36"/>
      <c r="D321" s="11" t="s">
        <v>19</v>
      </c>
      <c r="E321" s="4">
        <f t="shared" si="216"/>
        <v>2653.8</v>
      </c>
      <c r="F321" s="4">
        <v>0</v>
      </c>
      <c r="G321" s="4">
        <v>0</v>
      </c>
      <c r="H321" s="4">
        <v>0</v>
      </c>
      <c r="I321" s="4">
        <v>0</v>
      </c>
      <c r="J321" s="4">
        <v>0</v>
      </c>
      <c r="K321" s="4">
        <f>3000-346.2</f>
        <v>2653.8</v>
      </c>
      <c r="L321" s="4">
        <v>0</v>
      </c>
      <c r="M321" s="4">
        <v>0</v>
      </c>
      <c r="N321" s="4">
        <v>0</v>
      </c>
      <c r="O321" s="4">
        <v>0</v>
      </c>
      <c r="P321" s="4">
        <v>0</v>
      </c>
    </row>
    <row r="322" spans="1:18" ht="15" customHeight="1" x14ac:dyDescent="0.25">
      <c r="A322" s="28" t="s">
        <v>226</v>
      </c>
      <c r="B322" s="31" t="s">
        <v>330</v>
      </c>
      <c r="C322" s="34" t="s">
        <v>232</v>
      </c>
      <c r="D322" s="11" t="s">
        <v>177</v>
      </c>
      <c r="E322" s="4">
        <f t="shared" si="216"/>
        <v>3030.4</v>
      </c>
      <c r="F322" s="4">
        <v>0</v>
      </c>
      <c r="G322" s="4">
        <v>0</v>
      </c>
      <c r="H322" s="4">
        <v>0</v>
      </c>
      <c r="I322" s="4">
        <v>0</v>
      </c>
      <c r="J322" s="4">
        <v>0</v>
      </c>
      <c r="K322" s="4">
        <f>K323+K324</f>
        <v>3030.4</v>
      </c>
      <c r="L322" s="4">
        <v>0</v>
      </c>
      <c r="M322" s="4">
        <v>0</v>
      </c>
      <c r="N322" s="4">
        <v>0</v>
      </c>
      <c r="O322" s="4">
        <v>0</v>
      </c>
      <c r="P322" s="4">
        <v>0</v>
      </c>
    </row>
    <row r="323" spans="1:18" ht="15" customHeight="1" x14ac:dyDescent="0.25">
      <c r="A323" s="29"/>
      <c r="B323" s="32"/>
      <c r="C323" s="35"/>
      <c r="D323" s="11" t="s">
        <v>17</v>
      </c>
      <c r="E323" s="4">
        <f t="shared" si="216"/>
        <v>30.4</v>
      </c>
      <c r="F323" s="4">
        <v>0</v>
      </c>
      <c r="G323" s="4">
        <v>0</v>
      </c>
      <c r="H323" s="4">
        <v>0</v>
      </c>
      <c r="I323" s="4">
        <v>0</v>
      </c>
      <c r="J323" s="4">
        <v>0</v>
      </c>
      <c r="K323" s="4">
        <v>30.4</v>
      </c>
      <c r="L323" s="4">
        <v>0</v>
      </c>
      <c r="M323" s="4">
        <v>0</v>
      </c>
      <c r="N323" s="4">
        <v>0</v>
      </c>
      <c r="O323" s="4">
        <v>0</v>
      </c>
      <c r="P323" s="4">
        <v>0</v>
      </c>
    </row>
    <row r="324" spans="1:18" ht="15" customHeight="1" x14ac:dyDescent="0.25">
      <c r="A324" s="30"/>
      <c r="B324" s="33"/>
      <c r="C324" s="36"/>
      <c r="D324" s="11" t="s">
        <v>19</v>
      </c>
      <c r="E324" s="4">
        <f t="shared" si="216"/>
        <v>3000</v>
      </c>
      <c r="F324" s="4">
        <v>0</v>
      </c>
      <c r="G324" s="4">
        <v>0</v>
      </c>
      <c r="H324" s="4">
        <v>0</v>
      </c>
      <c r="I324" s="4">
        <v>0</v>
      </c>
      <c r="J324" s="4">
        <v>0</v>
      </c>
      <c r="K324" s="4">
        <v>3000</v>
      </c>
      <c r="L324" s="4">
        <v>0</v>
      </c>
      <c r="M324" s="4">
        <v>0</v>
      </c>
      <c r="N324" s="4">
        <v>0</v>
      </c>
      <c r="O324" s="4">
        <v>0</v>
      </c>
      <c r="P324" s="4">
        <v>0</v>
      </c>
      <c r="R324" s="3"/>
    </row>
    <row r="325" spans="1:18" ht="15" customHeight="1" x14ac:dyDescent="0.25">
      <c r="A325" s="28" t="s">
        <v>479</v>
      </c>
      <c r="B325" s="31" t="s">
        <v>456</v>
      </c>
      <c r="C325" s="34" t="s">
        <v>449</v>
      </c>
      <c r="D325" s="11" t="s">
        <v>177</v>
      </c>
      <c r="E325" s="4">
        <v>0</v>
      </c>
      <c r="F325" s="4">
        <v>0</v>
      </c>
      <c r="G325" s="4">
        <v>0</v>
      </c>
      <c r="H325" s="4">
        <v>0</v>
      </c>
      <c r="I325" s="4">
        <v>0</v>
      </c>
      <c r="J325" s="4">
        <v>0</v>
      </c>
      <c r="K325" s="4">
        <v>0</v>
      </c>
      <c r="L325" s="4">
        <f>L326+L327</f>
        <v>2525.3000000000002</v>
      </c>
      <c r="M325" s="4">
        <v>0</v>
      </c>
      <c r="N325" s="4">
        <v>0</v>
      </c>
      <c r="O325" s="4">
        <v>0</v>
      </c>
      <c r="P325" s="4">
        <v>0</v>
      </c>
      <c r="R325" s="3"/>
    </row>
    <row r="326" spans="1:18" ht="15" customHeight="1" x14ac:dyDescent="0.25">
      <c r="A326" s="29"/>
      <c r="B326" s="32"/>
      <c r="C326" s="35"/>
      <c r="D326" s="11" t="s">
        <v>17</v>
      </c>
      <c r="E326" s="4">
        <v>0</v>
      </c>
      <c r="F326" s="4">
        <v>0</v>
      </c>
      <c r="G326" s="4">
        <v>0</v>
      </c>
      <c r="H326" s="4">
        <v>0</v>
      </c>
      <c r="I326" s="4">
        <v>0</v>
      </c>
      <c r="J326" s="4">
        <v>0</v>
      </c>
      <c r="K326" s="4">
        <v>0</v>
      </c>
      <c r="L326" s="4">
        <v>25.3</v>
      </c>
      <c r="M326" s="4">
        <v>0</v>
      </c>
      <c r="N326" s="4">
        <v>0</v>
      </c>
      <c r="O326" s="4">
        <v>0</v>
      </c>
      <c r="P326" s="4">
        <v>0</v>
      </c>
      <c r="R326" s="3"/>
    </row>
    <row r="327" spans="1:18" ht="15" customHeight="1" x14ac:dyDescent="0.25">
      <c r="A327" s="30"/>
      <c r="B327" s="33"/>
      <c r="C327" s="36"/>
      <c r="D327" s="11" t="s">
        <v>19</v>
      </c>
      <c r="E327" s="4">
        <v>0</v>
      </c>
      <c r="F327" s="4">
        <v>0</v>
      </c>
      <c r="G327" s="4">
        <v>0</v>
      </c>
      <c r="H327" s="4">
        <v>0</v>
      </c>
      <c r="I327" s="4">
        <v>0</v>
      </c>
      <c r="J327" s="4">
        <v>0</v>
      </c>
      <c r="K327" s="4">
        <v>0</v>
      </c>
      <c r="L327" s="4">
        <v>2500</v>
      </c>
      <c r="M327" s="4">
        <v>0</v>
      </c>
      <c r="N327" s="4">
        <v>0</v>
      </c>
      <c r="O327" s="4">
        <v>0</v>
      </c>
      <c r="P327" s="4">
        <v>0</v>
      </c>
      <c r="R327" s="3"/>
    </row>
    <row r="328" spans="1:18" ht="15" customHeight="1" x14ac:dyDescent="0.25">
      <c r="A328" s="28" t="s">
        <v>480</v>
      </c>
      <c r="B328" s="31" t="s">
        <v>450</v>
      </c>
      <c r="C328" s="34" t="s">
        <v>208</v>
      </c>
      <c r="D328" s="11" t="s">
        <v>177</v>
      </c>
      <c r="E328" s="4">
        <v>0</v>
      </c>
      <c r="F328" s="4">
        <v>0</v>
      </c>
      <c r="G328" s="4">
        <v>0</v>
      </c>
      <c r="H328" s="4">
        <v>0</v>
      </c>
      <c r="I328" s="4">
        <v>0</v>
      </c>
      <c r="J328" s="4">
        <v>0</v>
      </c>
      <c r="K328" s="4">
        <v>0</v>
      </c>
      <c r="L328" s="4">
        <f>L329+L330</f>
        <v>2525.3000000000002</v>
      </c>
      <c r="M328" s="4">
        <v>0</v>
      </c>
      <c r="N328" s="4">
        <v>0</v>
      </c>
      <c r="O328" s="4">
        <v>0</v>
      </c>
      <c r="P328" s="4">
        <v>0</v>
      </c>
      <c r="R328" s="3"/>
    </row>
    <row r="329" spans="1:18" ht="15" customHeight="1" x14ac:dyDescent="0.25">
      <c r="A329" s="29"/>
      <c r="B329" s="32"/>
      <c r="C329" s="35"/>
      <c r="D329" s="11" t="s">
        <v>17</v>
      </c>
      <c r="E329" s="4">
        <v>0</v>
      </c>
      <c r="F329" s="4">
        <v>0</v>
      </c>
      <c r="G329" s="4">
        <v>0</v>
      </c>
      <c r="H329" s="4">
        <v>0</v>
      </c>
      <c r="I329" s="4">
        <v>0</v>
      </c>
      <c r="J329" s="4">
        <v>0</v>
      </c>
      <c r="K329" s="4">
        <v>0</v>
      </c>
      <c r="L329" s="4">
        <v>25.3</v>
      </c>
      <c r="M329" s="4">
        <v>0</v>
      </c>
      <c r="N329" s="4">
        <v>0</v>
      </c>
      <c r="O329" s="4">
        <v>0</v>
      </c>
      <c r="P329" s="4">
        <v>0</v>
      </c>
      <c r="R329" s="3"/>
    </row>
    <row r="330" spans="1:18" ht="15" customHeight="1" x14ac:dyDescent="0.25">
      <c r="A330" s="30"/>
      <c r="B330" s="33"/>
      <c r="C330" s="36"/>
      <c r="D330" s="11" t="s">
        <v>19</v>
      </c>
      <c r="E330" s="4">
        <v>0</v>
      </c>
      <c r="F330" s="4">
        <v>0</v>
      </c>
      <c r="G330" s="4">
        <v>0</v>
      </c>
      <c r="H330" s="4">
        <v>0</v>
      </c>
      <c r="I330" s="4">
        <v>0</v>
      </c>
      <c r="J330" s="4">
        <v>0</v>
      </c>
      <c r="K330" s="4">
        <v>0</v>
      </c>
      <c r="L330" s="4">
        <v>2500</v>
      </c>
      <c r="M330" s="4">
        <v>0</v>
      </c>
      <c r="N330" s="4">
        <v>0</v>
      </c>
      <c r="O330" s="4">
        <v>0</v>
      </c>
      <c r="P330" s="4">
        <v>0</v>
      </c>
      <c r="R330" s="3"/>
    </row>
    <row r="331" spans="1:18" ht="15" customHeight="1" x14ac:dyDescent="0.25">
      <c r="A331" s="28" t="s">
        <v>481</v>
      </c>
      <c r="B331" s="31" t="s">
        <v>451</v>
      </c>
      <c r="C331" s="34" t="s">
        <v>208</v>
      </c>
      <c r="D331" s="11" t="s">
        <v>177</v>
      </c>
      <c r="E331" s="4">
        <v>0</v>
      </c>
      <c r="F331" s="4">
        <v>0</v>
      </c>
      <c r="G331" s="4">
        <v>0</v>
      </c>
      <c r="H331" s="4">
        <v>0</v>
      </c>
      <c r="I331" s="4">
        <v>0</v>
      </c>
      <c r="J331" s="4">
        <v>0</v>
      </c>
      <c r="K331" s="4">
        <v>0</v>
      </c>
      <c r="L331" s="4">
        <f>L332+L333</f>
        <v>2525.3000000000002</v>
      </c>
      <c r="M331" s="4">
        <v>0</v>
      </c>
      <c r="N331" s="4">
        <v>0</v>
      </c>
      <c r="O331" s="4">
        <v>0</v>
      </c>
      <c r="P331" s="4">
        <v>0</v>
      </c>
      <c r="R331" s="3"/>
    </row>
    <row r="332" spans="1:18" ht="15" customHeight="1" x14ac:dyDescent="0.25">
      <c r="A332" s="29"/>
      <c r="B332" s="32"/>
      <c r="C332" s="35"/>
      <c r="D332" s="11" t="s">
        <v>17</v>
      </c>
      <c r="E332" s="4">
        <v>0</v>
      </c>
      <c r="F332" s="4">
        <v>0</v>
      </c>
      <c r="G332" s="4">
        <v>0</v>
      </c>
      <c r="H332" s="4">
        <v>0</v>
      </c>
      <c r="I332" s="4">
        <v>0</v>
      </c>
      <c r="J332" s="4">
        <v>0</v>
      </c>
      <c r="K332" s="4">
        <v>0</v>
      </c>
      <c r="L332" s="4">
        <v>25.3</v>
      </c>
      <c r="M332" s="4">
        <v>0</v>
      </c>
      <c r="N332" s="4">
        <v>0</v>
      </c>
      <c r="O332" s="4">
        <v>0</v>
      </c>
      <c r="P332" s="4">
        <v>0</v>
      </c>
      <c r="R332" s="3"/>
    </row>
    <row r="333" spans="1:18" ht="15" customHeight="1" x14ac:dyDescent="0.25">
      <c r="A333" s="30"/>
      <c r="B333" s="33"/>
      <c r="C333" s="36"/>
      <c r="D333" s="11" t="s">
        <v>19</v>
      </c>
      <c r="E333" s="4">
        <v>0</v>
      </c>
      <c r="F333" s="4">
        <v>0</v>
      </c>
      <c r="G333" s="4">
        <v>0</v>
      </c>
      <c r="H333" s="4">
        <v>0</v>
      </c>
      <c r="I333" s="4">
        <v>0</v>
      </c>
      <c r="J333" s="4">
        <v>0</v>
      </c>
      <c r="K333" s="4">
        <v>0</v>
      </c>
      <c r="L333" s="4">
        <v>2500</v>
      </c>
      <c r="M333" s="4">
        <v>0</v>
      </c>
      <c r="N333" s="4">
        <v>0</v>
      </c>
      <c r="O333" s="4">
        <v>0</v>
      </c>
      <c r="P333" s="4">
        <v>0</v>
      </c>
      <c r="R333" s="3"/>
    </row>
    <row r="334" spans="1:18" ht="15" customHeight="1" x14ac:dyDescent="0.25">
      <c r="A334" s="28" t="s">
        <v>455</v>
      </c>
      <c r="B334" s="31" t="s">
        <v>454</v>
      </c>
      <c r="C334" s="34" t="s">
        <v>228</v>
      </c>
      <c r="D334" s="11" t="s">
        <v>177</v>
      </c>
      <c r="E334" s="4">
        <v>0</v>
      </c>
      <c r="F334" s="4">
        <v>0</v>
      </c>
      <c r="G334" s="4">
        <v>0</v>
      </c>
      <c r="H334" s="4">
        <v>0</v>
      </c>
      <c r="I334" s="4">
        <v>0</v>
      </c>
      <c r="J334" s="4">
        <v>0</v>
      </c>
      <c r="K334" s="4">
        <v>0</v>
      </c>
      <c r="L334" s="4">
        <f>L335+L336</f>
        <v>2525.3000000000002</v>
      </c>
      <c r="M334" s="4">
        <v>0</v>
      </c>
      <c r="N334" s="4">
        <v>0</v>
      </c>
      <c r="O334" s="4">
        <v>0</v>
      </c>
      <c r="P334" s="4">
        <v>0</v>
      </c>
      <c r="R334" s="3"/>
    </row>
    <row r="335" spans="1:18" ht="15" customHeight="1" x14ac:dyDescent="0.25">
      <c r="A335" s="29"/>
      <c r="B335" s="32"/>
      <c r="C335" s="35"/>
      <c r="D335" s="11" t="s">
        <v>17</v>
      </c>
      <c r="E335" s="4">
        <v>0</v>
      </c>
      <c r="F335" s="4">
        <v>0</v>
      </c>
      <c r="G335" s="4">
        <v>0</v>
      </c>
      <c r="H335" s="4">
        <v>0</v>
      </c>
      <c r="I335" s="4">
        <v>0</v>
      </c>
      <c r="J335" s="4">
        <v>0</v>
      </c>
      <c r="K335" s="4">
        <v>0</v>
      </c>
      <c r="L335" s="4">
        <v>25.3</v>
      </c>
      <c r="M335" s="4">
        <v>0</v>
      </c>
      <c r="N335" s="4">
        <v>0</v>
      </c>
      <c r="O335" s="4">
        <v>0</v>
      </c>
      <c r="P335" s="4">
        <v>0</v>
      </c>
      <c r="R335" s="3"/>
    </row>
    <row r="336" spans="1:18" ht="15" customHeight="1" x14ac:dyDescent="0.25">
      <c r="A336" s="30"/>
      <c r="B336" s="33"/>
      <c r="C336" s="36"/>
      <c r="D336" s="11" t="s">
        <v>19</v>
      </c>
      <c r="E336" s="4">
        <v>0</v>
      </c>
      <c r="F336" s="4">
        <v>0</v>
      </c>
      <c r="G336" s="4">
        <v>0</v>
      </c>
      <c r="H336" s="4">
        <v>0</v>
      </c>
      <c r="I336" s="4">
        <v>0</v>
      </c>
      <c r="J336" s="4">
        <v>0</v>
      </c>
      <c r="K336" s="4">
        <v>0</v>
      </c>
      <c r="L336" s="4">
        <v>2500</v>
      </c>
      <c r="M336" s="4">
        <v>0</v>
      </c>
      <c r="N336" s="4">
        <v>0</v>
      </c>
      <c r="O336" s="4">
        <v>0</v>
      </c>
      <c r="P336" s="4">
        <v>0</v>
      </c>
      <c r="R336" s="3"/>
    </row>
    <row r="337" spans="1:18" ht="15" customHeight="1" x14ac:dyDescent="0.25">
      <c r="A337" s="28" t="s">
        <v>35</v>
      </c>
      <c r="B337" s="31" t="s">
        <v>331</v>
      </c>
      <c r="C337" s="40" t="s">
        <v>63</v>
      </c>
      <c r="D337" s="11" t="s">
        <v>177</v>
      </c>
      <c r="E337" s="4">
        <f>E338+E339</f>
        <v>785.5</v>
      </c>
      <c r="F337" s="4">
        <v>0</v>
      </c>
      <c r="G337" s="4">
        <v>0</v>
      </c>
      <c r="H337" s="4">
        <v>0</v>
      </c>
      <c r="I337" s="4">
        <v>0</v>
      </c>
      <c r="J337" s="4">
        <v>0</v>
      </c>
      <c r="K337" s="4">
        <f>K338+K339</f>
        <v>170.5</v>
      </c>
      <c r="L337" s="4">
        <f t="shared" ref="L337:N337" si="217">L338+L339</f>
        <v>190.5</v>
      </c>
      <c r="M337" s="4">
        <f t="shared" si="217"/>
        <v>208.5</v>
      </c>
      <c r="N337" s="4">
        <f t="shared" si="217"/>
        <v>216</v>
      </c>
      <c r="O337" s="4">
        <v>0</v>
      </c>
      <c r="P337" s="4">
        <v>0</v>
      </c>
      <c r="R337" s="3"/>
    </row>
    <row r="338" spans="1:18" ht="15" customHeight="1" x14ac:dyDescent="0.25">
      <c r="A338" s="29"/>
      <c r="B338" s="32"/>
      <c r="C338" s="40"/>
      <c r="D338" s="11" t="s">
        <v>17</v>
      </c>
      <c r="E338" s="4">
        <f>SUM(F338:P338)</f>
        <v>785.5</v>
      </c>
      <c r="F338" s="4">
        <v>0</v>
      </c>
      <c r="G338" s="4">
        <v>0</v>
      </c>
      <c r="H338" s="4">
        <v>0</v>
      </c>
      <c r="I338" s="4">
        <v>0</v>
      </c>
      <c r="J338" s="4">
        <v>0</v>
      </c>
      <c r="K338" s="4">
        <v>170.5</v>
      </c>
      <c r="L338" s="4">
        <v>190.5</v>
      </c>
      <c r="M338" s="4">
        <v>208.5</v>
      </c>
      <c r="N338" s="4">
        <v>216</v>
      </c>
      <c r="O338" s="4">
        <v>0</v>
      </c>
      <c r="P338" s="4">
        <v>0</v>
      </c>
    </row>
    <row r="339" spans="1:18" ht="15" customHeight="1" x14ac:dyDescent="0.25">
      <c r="A339" s="30"/>
      <c r="B339" s="33"/>
      <c r="C339" s="40"/>
      <c r="D339" s="11" t="s">
        <v>19</v>
      </c>
      <c r="E339" s="4">
        <f>SUM(F339:P339)</f>
        <v>0</v>
      </c>
      <c r="F339" s="4">
        <v>0</v>
      </c>
      <c r="G339" s="4">
        <v>0</v>
      </c>
      <c r="H339" s="4">
        <v>0</v>
      </c>
      <c r="I339" s="4">
        <v>0</v>
      </c>
      <c r="J339" s="4">
        <v>0</v>
      </c>
      <c r="K339" s="4">
        <v>0</v>
      </c>
      <c r="L339" s="4">
        <v>0</v>
      </c>
      <c r="M339" s="4">
        <v>0</v>
      </c>
      <c r="N339" s="4">
        <v>0</v>
      </c>
      <c r="O339" s="4">
        <v>0</v>
      </c>
      <c r="P339" s="4">
        <v>0</v>
      </c>
    </row>
    <row r="340" spans="1:18" x14ac:dyDescent="0.25">
      <c r="A340" s="41" t="s">
        <v>405</v>
      </c>
      <c r="B340" s="41"/>
      <c r="C340" s="38"/>
      <c r="D340" s="11" t="s">
        <v>177</v>
      </c>
      <c r="E340" s="4">
        <f t="shared" si="201"/>
        <v>79797.122000000003</v>
      </c>
      <c r="F340" s="4">
        <f>F341+F342</f>
        <v>236</v>
      </c>
      <c r="G340" s="4">
        <f t="shared" ref="G340:P340" si="218">G341+G342</f>
        <v>247.6</v>
      </c>
      <c r="H340" s="4">
        <f t="shared" si="218"/>
        <v>259.60000000000002</v>
      </c>
      <c r="I340" s="4">
        <f t="shared" si="218"/>
        <v>10330.09</v>
      </c>
      <c r="J340" s="4">
        <f>J341+J342</f>
        <v>15716</v>
      </c>
      <c r="K340" s="4">
        <f t="shared" si="218"/>
        <v>15905.199999999999</v>
      </c>
      <c r="L340" s="4">
        <f t="shared" si="218"/>
        <v>10723.232</v>
      </c>
      <c r="M340" s="4">
        <f t="shared" si="218"/>
        <v>12756.6</v>
      </c>
      <c r="N340" s="4">
        <f t="shared" si="218"/>
        <v>12749.1</v>
      </c>
      <c r="O340" s="4">
        <f t="shared" si="218"/>
        <v>428.3</v>
      </c>
      <c r="P340" s="4">
        <f t="shared" si="218"/>
        <v>445.4</v>
      </c>
    </row>
    <row r="341" spans="1:18" x14ac:dyDescent="0.25">
      <c r="A341" s="41"/>
      <c r="B341" s="41"/>
      <c r="C341" s="38"/>
      <c r="D341" s="11" t="s">
        <v>17</v>
      </c>
      <c r="E341" s="4">
        <f t="shared" si="201"/>
        <v>12253.722</v>
      </c>
      <c r="F341" s="4">
        <f>F269+F261+F259+F257+F255+F253+F251+F249+F247+F245</f>
        <v>236</v>
      </c>
      <c r="G341" s="4">
        <f>G269+G261+G259+G257+G255+G253+G251+G249+G247+G245</f>
        <v>247.6</v>
      </c>
      <c r="H341" s="4">
        <f>H269+H261+H259+H257+H255+H253+H251+H249+H247+H245</f>
        <v>259.60000000000002</v>
      </c>
      <c r="I341" s="4">
        <f>I269+I261+I259+I257+I255+I253+I251+I249+I247+I245</f>
        <v>2255.4900000000002</v>
      </c>
      <c r="J341" s="4">
        <f>J245+J247+J249+J251+J253+J255+J257+J259+J261+J263</f>
        <v>4901</v>
      </c>
      <c r="K341" s="4">
        <f>K245+K247+K249+K251+K253+K255+K257+K259+K261+K263+K338</f>
        <v>1251.4000000000001</v>
      </c>
      <c r="L341" s="4">
        <f>L245+L247+L249+L251+L253+L255+L257+L259+L261+L263+L338</f>
        <v>723.23199999999997</v>
      </c>
      <c r="M341" s="4">
        <f>M245+M247+M249+M251+M253+M255+M257+M259+M261+M263+M338</f>
        <v>756.6</v>
      </c>
      <c r="N341" s="4">
        <f>N245+N247+N249+N251+N253+N255+N257+N259+N261+N263+N338</f>
        <v>749.09999999999991</v>
      </c>
      <c r="O341" s="4">
        <f>O269+O261+O259+O257+O255+O253+O251+O249+O247+O245</f>
        <v>428.3</v>
      </c>
      <c r="P341" s="4">
        <f>P269+P261+P259+P257+P255+P253+P251+P249+P247+P245</f>
        <v>445.4</v>
      </c>
    </row>
    <row r="342" spans="1:18" ht="15.75" customHeight="1" x14ac:dyDescent="0.25">
      <c r="A342" s="41"/>
      <c r="B342" s="41"/>
      <c r="C342" s="38"/>
      <c r="D342" s="11" t="s">
        <v>19</v>
      </c>
      <c r="E342" s="4">
        <f>SUM(F342:P342)</f>
        <v>67543.399999999994</v>
      </c>
      <c r="F342" s="4">
        <f>F270</f>
        <v>0</v>
      </c>
      <c r="G342" s="4">
        <f>G270</f>
        <v>0</v>
      </c>
      <c r="H342" s="4">
        <f>H270</f>
        <v>0</v>
      </c>
      <c r="I342" s="4">
        <f>I270</f>
        <v>8074.6</v>
      </c>
      <c r="J342" s="4">
        <f>J303+J300+J297+J294+J291+J288+J285+J282+J279+J276+J273</f>
        <v>10815</v>
      </c>
      <c r="K342" s="4">
        <f>K264</f>
        <v>14653.8</v>
      </c>
      <c r="L342" s="4">
        <f>L264</f>
        <v>10000</v>
      </c>
      <c r="M342" s="4">
        <f>M270</f>
        <v>12000</v>
      </c>
      <c r="N342" s="4">
        <f>N270</f>
        <v>12000</v>
      </c>
      <c r="O342" s="4">
        <f>O270</f>
        <v>0</v>
      </c>
      <c r="P342" s="4">
        <f>P270</f>
        <v>0</v>
      </c>
    </row>
    <row r="343" spans="1:18" x14ac:dyDescent="0.25">
      <c r="A343" s="40" t="s">
        <v>123</v>
      </c>
      <c r="B343" s="40"/>
      <c r="C343" s="40"/>
      <c r="D343" s="40"/>
      <c r="E343" s="40"/>
      <c r="F343" s="40"/>
      <c r="G343" s="40"/>
      <c r="H343" s="40"/>
      <c r="I343" s="40"/>
      <c r="J343" s="40"/>
      <c r="K343" s="40"/>
      <c r="L343" s="40"/>
      <c r="M343" s="40"/>
      <c r="N343" s="40"/>
      <c r="O343" s="40"/>
      <c r="P343" s="40"/>
    </row>
    <row r="344" spans="1:18" x14ac:dyDescent="0.25">
      <c r="A344" s="38" t="s">
        <v>356</v>
      </c>
      <c r="B344" s="39" t="s">
        <v>124</v>
      </c>
      <c r="C344" s="40" t="s">
        <v>65</v>
      </c>
      <c r="D344" s="11" t="s">
        <v>177</v>
      </c>
      <c r="E344" s="4">
        <f>SUM(F344:P344)</f>
        <v>23621.4</v>
      </c>
      <c r="F344" s="4">
        <f>F345+F346</f>
        <v>0</v>
      </c>
      <c r="G344" s="4">
        <f t="shared" ref="G344:P344" si="219">G345+G346</f>
        <v>1318.4</v>
      </c>
      <c r="H344" s="4">
        <f t="shared" si="219"/>
        <v>1305.6999999999998</v>
      </c>
      <c r="I344" s="4">
        <f t="shared" si="219"/>
        <v>1873.2</v>
      </c>
      <c r="J344" s="4">
        <f t="shared" si="219"/>
        <v>2731.8</v>
      </c>
      <c r="K344" s="4">
        <f t="shared" si="219"/>
        <v>3887.6000000000004</v>
      </c>
      <c r="L344" s="4">
        <f t="shared" si="219"/>
        <v>2706.1</v>
      </c>
      <c r="M344" s="4">
        <f t="shared" si="219"/>
        <v>2778.7</v>
      </c>
      <c r="N344" s="4">
        <f t="shared" si="219"/>
        <v>2854.2</v>
      </c>
      <c r="O344" s="4">
        <f t="shared" si="219"/>
        <v>2042</v>
      </c>
      <c r="P344" s="4">
        <f t="shared" si="219"/>
        <v>2123.6999999999998</v>
      </c>
    </row>
    <row r="345" spans="1:18" x14ac:dyDescent="0.25">
      <c r="A345" s="38"/>
      <c r="B345" s="39"/>
      <c r="C345" s="40"/>
      <c r="D345" s="11" t="s">
        <v>17</v>
      </c>
      <c r="E345" s="4">
        <f t="shared" ref="E345:E348" si="220">SUM(F345:P345)</f>
        <v>16494.199999999997</v>
      </c>
      <c r="F345" s="4">
        <v>0</v>
      </c>
      <c r="G345" s="4">
        <v>738.1</v>
      </c>
      <c r="H345" s="4">
        <v>725.4</v>
      </c>
      <c r="I345" s="4">
        <f>725.4+248.3</f>
        <v>973.7</v>
      </c>
      <c r="J345" s="4">
        <v>1815.3</v>
      </c>
      <c r="K345" s="4">
        <v>2409.4</v>
      </c>
      <c r="L345" s="4">
        <v>1815.3</v>
      </c>
      <c r="M345" s="4">
        <v>1887.9</v>
      </c>
      <c r="N345" s="4">
        <v>1963.4</v>
      </c>
      <c r="O345" s="4">
        <v>2042</v>
      </c>
      <c r="P345" s="4">
        <v>2123.6999999999998</v>
      </c>
    </row>
    <row r="346" spans="1:18" x14ac:dyDescent="0.25">
      <c r="A346" s="38"/>
      <c r="B346" s="39"/>
      <c r="C346" s="11" t="s">
        <v>65</v>
      </c>
      <c r="D346" s="11" t="s">
        <v>19</v>
      </c>
      <c r="E346" s="4">
        <f t="shared" si="220"/>
        <v>7127.2000000000007</v>
      </c>
      <c r="F346" s="4">
        <v>0</v>
      </c>
      <c r="G346" s="4">
        <v>580.29999999999995</v>
      </c>
      <c r="H346" s="4">
        <v>580.29999999999995</v>
      </c>
      <c r="I346" s="4">
        <v>899.5</v>
      </c>
      <c r="J346" s="4">
        <v>916.5</v>
      </c>
      <c r="K346" s="4">
        <f>916.5+561.7</f>
        <v>1478.2</v>
      </c>
      <c r="L346" s="4">
        <v>890.8</v>
      </c>
      <c r="M346" s="4">
        <v>890.8</v>
      </c>
      <c r="N346" s="4">
        <v>890.8</v>
      </c>
      <c r="O346" s="4">
        <v>0</v>
      </c>
      <c r="P346" s="4">
        <v>0</v>
      </c>
    </row>
    <row r="347" spans="1:18" ht="45.75" customHeight="1" x14ac:dyDescent="0.25">
      <c r="A347" s="38" t="s">
        <v>357</v>
      </c>
      <c r="B347" s="39" t="s">
        <v>125</v>
      </c>
      <c r="C347" s="40" t="s">
        <v>63</v>
      </c>
      <c r="D347" s="11" t="s">
        <v>177</v>
      </c>
      <c r="E347" s="4">
        <f t="shared" si="220"/>
        <v>127.89999999999999</v>
      </c>
      <c r="F347" s="4">
        <f>F348</f>
        <v>5</v>
      </c>
      <c r="G347" s="4">
        <f t="shared" ref="G347:P347" si="221">G348</f>
        <v>5.2</v>
      </c>
      <c r="H347" s="4">
        <f t="shared" si="221"/>
        <v>10.8</v>
      </c>
      <c r="I347" s="4">
        <f t="shared" si="221"/>
        <v>11.4</v>
      </c>
      <c r="J347" s="4">
        <f t="shared" si="221"/>
        <v>12</v>
      </c>
      <c r="K347" s="4">
        <f t="shared" si="221"/>
        <v>12.6</v>
      </c>
      <c r="L347" s="4">
        <f t="shared" si="221"/>
        <v>13.1</v>
      </c>
      <c r="M347" s="4">
        <f t="shared" si="221"/>
        <v>13.6</v>
      </c>
      <c r="N347" s="4">
        <f t="shared" si="221"/>
        <v>14.2</v>
      </c>
      <c r="O347" s="4">
        <f t="shared" si="221"/>
        <v>14.7</v>
      </c>
      <c r="P347" s="4">
        <f t="shared" si="221"/>
        <v>15.3</v>
      </c>
    </row>
    <row r="348" spans="1:18" x14ac:dyDescent="0.25">
      <c r="A348" s="38"/>
      <c r="B348" s="39"/>
      <c r="C348" s="40"/>
      <c r="D348" s="11" t="s">
        <v>17</v>
      </c>
      <c r="E348" s="4">
        <f t="shared" si="220"/>
        <v>127.89999999999999</v>
      </c>
      <c r="F348" s="4">
        <v>5</v>
      </c>
      <c r="G348" s="4">
        <v>5.2</v>
      </c>
      <c r="H348" s="4">
        <f>5.4+5.4</f>
        <v>10.8</v>
      </c>
      <c r="I348" s="4">
        <f>5.7+5.7</f>
        <v>11.4</v>
      </c>
      <c r="J348" s="4">
        <v>12</v>
      </c>
      <c r="K348" s="4">
        <v>12.6</v>
      </c>
      <c r="L348" s="4">
        <v>13.1</v>
      </c>
      <c r="M348" s="4">
        <v>13.6</v>
      </c>
      <c r="N348" s="4">
        <v>14.2</v>
      </c>
      <c r="O348" s="4">
        <v>14.7</v>
      </c>
      <c r="P348" s="4">
        <v>15.3</v>
      </c>
    </row>
    <row r="349" spans="1:18" x14ac:dyDescent="0.25">
      <c r="A349" s="38" t="s">
        <v>358</v>
      </c>
      <c r="B349" s="39" t="s">
        <v>126</v>
      </c>
      <c r="C349" s="40" t="s">
        <v>63</v>
      </c>
      <c r="D349" s="11" t="s">
        <v>177</v>
      </c>
      <c r="E349" s="4">
        <f t="shared" ref="E349:E353" si="222">SUM(F349:P349)</f>
        <v>10.199999999999999</v>
      </c>
      <c r="F349" s="4">
        <v>5</v>
      </c>
      <c r="G349" s="4">
        <v>5.2</v>
      </c>
      <c r="H349" s="4">
        <v>0</v>
      </c>
      <c r="I349" s="4">
        <v>0</v>
      </c>
      <c r="J349" s="4">
        <v>0</v>
      </c>
      <c r="K349" s="4">
        <v>0</v>
      </c>
      <c r="L349" s="4">
        <v>0</v>
      </c>
      <c r="M349" s="4">
        <v>0</v>
      </c>
      <c r="N349" s="4">
        <v>0</v>
      </c>
      <c r="O349" s="4">
        <v>0</v>
      </c>
      <c r="P349" s="4">
        <v>0</v>
      </c>
    </row>
    <row r="350" spans="1:18" x14ac:dyDescent="0.25">
      <c r="A350" s="38"/>
      <c r="B350" s="39"/>
      <c r="C350" s="40"/>
      <c r="D350" s="11" t="s">
        <v>17</v>
      </c>
      <c r="E350" s="4">
        <f t="shared" si="222"/>
        <v>10.199999999999999</v>
      </c>
      <c r="F350" s="4">
        <v>5</v>
      </c>
      <c r="G350" s="4">
        <v>5.2</v>
      </c>
      <c r="H350" s="4">
        <v>0</v>
      </c>
      <c r="I350" s="4">
        <v>0</v>
      </c>
      <c r="J350" s="4">
        <v>0</v>
      </c>
      <c r="K350" s="4">
        <v>0</v>
      </c>
      <c r="L350" s="4">
        <v>0</v>
      </c>
      <c r="M350" s="4">
        <v>0</v>
      </c>
      <c r="N350" s="4">
        <v>0</v>
      </c>
      <c r="O350" s="4">
        <v>0</v>
      </c>
      <c r="P350" s="4">
        <v>0</v>
      </c>
    </row>
    <row r="351" spans="1:18" x14ac:dyDescent="0.25">
      <c r="A351" s="41" t="s">
        <v>406</v>
      </c>
      <c r="B351" s="41"/>
      <c r="C351" s="40"/>
      <c r="D351" s="11" t="s">
        <v>177</v>
      </c>
      <c r="E351" s="4">
        <f t="shared" si="222"/>
        <v>23759.5</v>
      </c>
      <c r="F351" s="4">
        <f>F352+F353</f>
        <v>10</v>
      </c>
      <c r="G351" s="4">
        <f t="shared" ref="G351:P351" si="223">G352+G353</f>
        <v>1328.8</v>
      </c>
      <c r="H351" s="4">
        <f t="shared" si="223"/>
        <v>1316.5</v>
      </c>
      <c r="I351" s="4">
        <f t="shared" si="223"/>
        <v>1884.6</v>
      </c>
      <c r="J351" s="4">
        <f t="shared" si="223"/>
        <v>2743.8</v>
      </c>
      <c r="K351" s="4">
        <f t="shared" si="223"/>
        <v>3900.2</v>
      </c>
      <c r="L351" s="4">
        <f t="shared" si="223"/>
        <v>2719.2</v>
      </c>
      <c r="M351" s="4">
        <f t="shared" si="223"/>
        <v>2792.3</v>
      </c>
      <c r="N351" s="4">
        <f t="shared" si="223"/>
        <v>2868.4</v>
      </c>
      <c r="O351" s="4">
        <f t="shared" si="223"/>
        <v>2056.6999999999998</v>
      </c>
      <c r="P351" s="4">
        <f t="shared" si="223"/>
        <v>2139</v>
      </c>
    </row>
    <row r="352" spans="1:18" x14ac:dyDescent="0.25">
      <c r="A352" s="41"/>
      <c r="B352" s="41"/>
      <c r="C352" s="40"/>
      <c r="D352" s="11" t="s">
        <v>17</v>
      </c>
      <c r="E352" s="4">
        <f t="shared" si="222"/>
        <v>16632.3</v>
      </c>
      <c r="F352" s="4">
        <f>F350+F348+F345</f>
        <v>10</v>
      </c>
      <c r="G352" s="4">
        <f t="shared" ref="G352:P352" si="224">G350+G348+G345</f>
        <v>748.5</v>
      </c>
      <c r="H352" s="4">
        <f t="shared" si="224"/>
        <v>736.19999999999993</v>
      </c>
      <c r="I352" s="4">
        <f t="shared" si="224"/>
        <v>985.1</v>
      </c>
      <c r="J352" s="4">
        <f t="shared" si="224"/>
        <v>1827.3</v>
      </c>
      <c r="K352" s="4">
        <f t="shared" si="224"/>
        <v>2422</v>
      </c>
      <c r="L352" s="4">
        <f t="shared" si="224"/>
        <v>1828.3999999999999</v>
      </c>
      <c r="M352" s="4">
        <f t="shared" si="224"/>
        <v>1901.5</v>
      </c>
      <c r="N352" s="4">
        <f t="shared" si="224"/>
        <v>1977.6000000000001</v>
      </c>
      <c r="O352" s="4">
        <f t="shared" si="224"/>
        <v>2056.6999999999998</v>
      </c>
      <c r="P352" s="4">
        <f t="shared" si="224"/>
        <v>2139</v>
      </c>
    </row>
    <row r="353" spans="1:21" x14ac:dyDescent="0.25">
      <c r="A353" s="41"/>
      <c r="B353" s="41"/>
      <c r="C353" s="40"/>
      <c r="D353" s="11" t="s">
        <v>19</v>
      </c>
      <c r="E353" s="4">
        <f t="shared" si="222"/>
        <v>7127.2000000000007</v>
      </c>
      <c r="F353" s="4">
        <f>F346</f>
        <v>0</v>
      </c>
      <c r="G353" s="4">
        <f t="shared" ref="G353:P353" si="225">G346</f>
        <v>580.29999999999995</v>
      </c>
      <c r="H353" s="4">
        <f t="shared" si="225"/>
        <v>580.29999999999995</v>
      </c>
      <c r="I353" s="4">
        <f t="shared" si="225"/>
        <v>899.5</v>
      </c>
      <c r="J353" s="4">
        <f t="shared" si="225"/>
        <v>916.5</v>
      </c>
      <c r="K353" s="4">
        <f t="shared" si="225"/>
        <v>1478.2</v>
      </c>
      <c r="L353" s="4">
        <f t="shared" si="225"/>
        <v>890.8</v>
      </c>
      <c r="M353" s="4">
        <f t="shared" si="225"/>
        <v>890.8</v>
      </c>
      <c r="N353" s="4">
        <f t="shared" si="225"/>
        <v>890.8</v>
      </c>
      <c r="O353" s="4">
        <f t="shared" si="225"/>
        <v>0</v>
      </c>
      <c r="P353" s="4">
        <f t="shared" si="225"/>
        <v>0</v>
      </c>
    </row>
    <row r="354" spans="1:21" x14ac:dyDescent="0.25">
      <c r="A354" s="40" t="s">
        <v>127</v>
      </c>
      <c r="B354" s="40"/>
      <c r="C354" s="40"/>
      <c r="D354" s="40"/>
      <c r="E354" s="40"/>
      <c r="F354" s="40"/>
      <c r="G354" s="40"/>
      <c r="H354" s="40"/>
      <c r="I354" s="40"/>
      <c r="J354" s="40"/>
      <c r="K354" s="40"/>
      <c r="L354" s="40"/>
      <c r="M354" s="40"/>
      <c r="N354" s="40"/>
      <c r="O354" s="40"/>
      <c r="P354" s="40"/>
    </row>
    <row r="355" spans="1:21" x14ac:dyDescent="0.25">
      <c r="A355" s="38" t="s">
        <v>366</v>
      </c>
      <c r="B355" s="39" t="s">
        <v>128</v>
      </c>
      <c r="C355" s="40" t="s">
        <v>129</v>
      </c>
      <c r="D355" s="11" t="s">
        <v>177</v>
      </c>
      <c r="E355" s="4">
        <f>SUM(F355:P355)</f>
        <v>223.60000000000005</v>
      </c>
      <c r="F355" s="4">
        <v>6</v>
      </c>
      <c r="G355" s="4">
        <v>6.3</v>
      </c>
      <c r="H355" s="4">
        <f>6.6+13.2</f>
        <v>19.799999999999997</v>
      </c>
      <c r="I355" s="4">
        <f>6.9+13.8</f>
        <v>20.700000000000003</v>
      </c>
      <c r="J355" s="4">
        <f>7.2+14.4</f>
        <v>21.6</v>
      </c>
      <c r="K355" s="4">
        <f>K356</f>
        <v>22.5</v>
      </c>
      <c r="L355" s="4">
        <f t="shared" ref="L355:P355" si="226">L356</f>
        <v>23.4</v>
      </c>
      <c r="M355" s="4">
        <f t="shared" si="226"/>
        <v>24.3</v>
      </c>
      <c r="N355" s="4">
        <f t="shared" si="226"/>
        <v>25.3</v>
      </c>
      <c r="O355" s="4">
        <f t="shared" si="226"/>
        <v>26.3</v>
      </c>
      <c r="P355" s="4">
        <f t="shared" si="226"/>
        <v>27.4</v>
      </c>
    </row>
    <row r="356" spans="1:21" x14ac:dyDescent="0.25">
      <c r="A356" s="38"/>
      <c r="B356" s="39"/>
      <c r="C356" s="40"/>
      <c r="D356" s="11" t="s">
        <v>17</v>
      </c>
      <c r="E356" s="4">
        <f t="shared" ref="E356:E421" si="227">SUM(F356:P356)</f>
        <v>223.60000000000005</v>
      </c>
      <c r="F356" s="4">
        <v>6</v>
      </c>
      <c r="G356" s="4">
        <v>6.3</v>
      </c>
      <c r="H356" s="4">
        <f>6.6+13.2</f>
        <v>19.799999999999997</v>
      </c>
      <c r="I356" s="4">
        <f>6.9+13.8</f>
        <v>20.700000000000003</v>
      </c>
      <c r="J356" s="4">
        <f>7.2+14.4</f>
        <v>21.6</v>
      </c>
      <c r="K356" s="4">
        <f>7.5+15</f>
        <v>22.5</v>
      </c>
      <c r="L356" s="4">
        <f>K356+(K356/100*4)</f>
        <v>23.4</v>
      </c>
      <c r="M356" s="4">
        <v>24.3</v>
      </c>
      <c r="N356" s="4">
        <v>25.3</v>
      </c>
      <c r="O356" s="4">
        <v>26.3</v>
      </c>
      <c r="P356" s="4">
        <v>27.4</v>
      </c>
    </row>
    <row r="357" spans="1:21" ht="23.25" customHeight="1" x14ac:dyDescent="0.25">
      <c r="A357" s="28" t="s">
        <v>367</v>
      </c>
      <c r="B357" s="39" t="s">
        <v>211</v>
      </c>
      <c r="C357" s="40" t="s">
        <v>229</v>
      </c>
      <c r="D357" s="11" t="s">
        <v>177</v>
      </c>
      <c r="E357" s="4">
        <f t="shared" si="227"/>
        <v>21.3</v>
      </c>
      <c r="F357" s="4">
        <v>5</v>
      </c>
      <c r="G357" s="4">
        <v>5.2</v>
      </c>
      <c r="H357" s="4">
        <v>5.4</v>
      </c>
      <c r="I357" s="4">
        <v>5.7</v>
      </c>
      <c r="J357" s="4">
        <v>0</v>
      </c>
      <c r="K357" s="4">
        <f>K358</f>
        <v>0</v>
      </c>
      <c r="L357" s="4">
        <f t="shared" ref="L357:P357" si="228">L358</f>
        <v>0</v>
      </c>
      <c r="M357" s="4">
        <f t="shared" si="228"/>
        <v>0</v>
      </c>
      <c r="N357" s="4">
        <f t="shared" si="228"/>
        <v>0</v>
      </c>
      <c r="O357" s="4">
        <f t="shared" si="228"/>
        <v>0</v>
      </c>
      <c r="P357" s="4">
        <f t="shared" si="228"/>
        <v>0</v>
      </c>
    </row>
    <row r="358" spans="1:21" ht="32.25" customHeight="1" x14ac:dyDescent="0.25">
      <c r="A358" s="30"/>
      <c r="B358" s="39"/>
      <c r="C358" s="40"/>
      <c r="D358" s="11" t="s">
        <v>17</v>
      </c>
      <c r="E358" s="4">
        <f t="shared" si="227"/>
        <v>21.3</v>
      </c>
      <c r="F358" s="4">
        <v>5</v>
      </c>
      <c r="G358" s="4">
        <v>5.2</v>
      </c>
      <c r="H358" s="4">
        <v>5.4</v>
      </c>
      <c r="I358" s="4">
        <v>5.7</v>
      </c>
      <c r="J358" s="4">
        <v>0</v>
      </c>
      <c r="K358" s="4">
        <v>0</v>
      </c>
      <c r="L358" s="4">
        <f t="shared" ref="L358:P360" si="229">K358+(K358/100*4)</f>
        <v>0</v>
      </c>
      <c r="M358" s="4">
        <f t="shared" si="229"/>
        <v>0</v>
      </c>
      <c r="N358" s="4">
        <f t="shared" si="229"/>
        <v>0</v>
      </c>
      <c r="O358" s="4">
        <f t="shared" si="229"/>
        <v>0</v>
      </c>
      <c r="P358" s="4">
        <f t="shared" si="229"/>
        <v>0</v>
      </c>
    </row>
    <row r="359" spans="1:21" x14ac:dyDescent="0.25">
      <c r="A359" s="28" t="s">
        <v>407</v>
      </c>
      <c r="B359" s="39" t="s">
        <v>349</v>
      </c>
      <c r="C359" s="40" t="s">
        <v>107</v>
      </c>
      <c r="D359" s="11" t="s">
        <v>177</v>
      </c>
      <c r="E359" s="4">
        <f t="shared" si="227"/>
        <v>86.1</v>
      </c>
      <c r="F359" s="4">
        <v>20</v>
      </c>
      <c r="G359" s="4">
        <v>21</v>
      </c>
      <c r="H359" s="4">
        <v>22</v>
      </c>
      <c r="I359" s="4">
        <f>23.1</f>
        <v>23.1</v>
      </c>
      <c r="J359" s="4">
        <v>0</v>
      </c>
      <c r="K359" s="4">
        <f>K360</f>
        <v>0</v>
      </c>
      <c r="L359" s="4">
        <f t="shared" ref="L359:P359" si="230">L360</f>
        <v>0</v>
      </c>
      <c r="M359" s="4">
        <f t="shared" si="230"/>
        <v>0</v>
      </c>
      <c r="N359" s="4">
        <f t="shared" si="230"/>
        <v>0</v>
      </c>
      <c r="O359" s="4">
        <f t="shared" si="230"/>
        <v>0</v>
      </c>
      <c r="P359" s="4">
        <f t="shared" si="230"/>
        <v>0</v>
      </c>
    </row>
    <row r="360" spans="1:21" x14ac:dyDescent="0.25">
      <c r="A360" s="30"/>
      <c r="B360" s="39"/>
      <c r="C360" s="40"/>
      <c r="D360" s="11" t="s">
        <v>17</v>
      </c>
      <c r="E360" s="4">
        <f t="shared" si="227"/>
        <v>86.1</v>
      </c>
      <c r="F360" s="4">
        <v>20</v>
      </c>
      <c r="G360" s="4">
        <v>21</v>
      </c>
      <c r="H360" s="4">
        <v>22</v>
      </c>
      <c r="I360" s="4">
        <f>23.1</f>
        <v>23.1</v>
      </c>
      <c r="J360" s="4">
        <v>0</v>
      </c>
      <c r="K360" s="4">
        <v>0</v>
      </c>
      <c r="L360" s="4">
        <f t="shared" si="229"/>
        <v>0</v>
      </c>
      <c r="M360" s="4">
        <f t="shared" si="229"/>
        <v>0</v>
      </c>
      <c r="N360" s="4">
        <f t="shared" si="229"/>
        <v>0</v>
      </c>
      <c r="O360" s="4">
        <f t="shared" si="229"/>
        <v>0</v>
      </c>
      <c r="P360" s="4">
        <f t="shared" si="229"/>
        <v>0</v>
      </c>
    </row>
    <row r="361" spans="1:21" ht="27" customHeight="1" x14ac:dyDescent="0.25">
      <c r="A361" s="28" t="s">
        <v>408</v>
      </c>
      <c r="B361" s="39" t="s">
        <v>183</v>
      </c>
      <c r="C361" s="40" t="s">
        <v>63</v>
      </c>
      <c r="D361" s="11" t="s">
        <v>177</v>
      </c>
      <c r="E361" s="4">
        <f t="shared" si="227"/>
        <v>276.60399999999998</v>
      </c>
      <c r="F361" s="4">
        <v>20</v>
      </c>
      <c r="G361" s="4">
        <v>21</v>
      </c>
      <c r="H361" s="4">
        <v>22</v>
      </c>
      <c r="I361" s="4">
        <v>23.1</v>
      </c>
      <c r="J361" s="4">
        <v>24.1</v>
      </c>
      <c r="K361" s="4">
        <f>K362</f>
        <v>25.1</v>
      </c>
      <c r="L361" s="4">
        <f t="shared" ref="L361:P361" si="231">L362</f>
        <v>26.104000000000003</v>
      </c>
      <c r="M361" s="4">
        <f t="shared" si="231"/>
        <v>27.1</v>
      </c>
      <c r="N361" s="4">
        <f t="shared" si="231"/>
        <v>28.2</v>
      </c>
      <c r="O361" s="4">
        <f t="shared" si="231"/>
        <v>29.4</v>
      </c>
      <c r="P361" s="4">
        <f t="shared" si="231"/>
        <v>30.5</v>
      </c>
      <c r="R361" s="3"/>
    </row>
    <row r="362" spans="1:21" x14ac:dyDescent="0.25">
      <c r="A362" s="30"/>
      <c r="B362" s="39"/>
      <c r="C362" s="40"/>
      <c r="D362" s="11" t="s">
        <v>17</v>
      </c>
      <c r="E362" s="4">
        <f t="shared" si="227"/>
        <v>276.60399999999998</v>
      </c>
      <c r="F362" s="4">
        <v>20</v>
      </c>
      <c r="G362" s="4">
        <v>21</v>
      </c>
      <c r="H362" s="4">
        <v>22</v>
      </c>
      <c r="I362" s="4">
        <v>23.1</v>
      </c>
      <c r="J362" s="4">
        <v>24.1</v>
      </c>
      <c r="K362" s="4">
        <v>25.1</v>
      </c>
      <c r="L362" s="4">
        <f>K362+(K362/100*4)</f>
        <v>26.104000000000003</v>
      </c>
      <c r="M362" s="4">
        <v>27.1</v>
      </c>
      <c r="N362" s="4">
        <v>28.2</v>
      </c>
      <c r="O362" s="4">
        <v>29.4</v>
      </c>
      <c r="P362" s="4">
        <v>30.5</v>
      </c>
      <c r="R362" s="3"/>
      <c r="S362" s="3"/>
      <c r="T362" s="3"/>
    </row>
    <row r="363" spans="1:21" ht="28.5" customHeight="1" x14ac:dyDescent="0.25">
      <c r="A363" s="28" t="s">
        <v>409</v>
      </c>
      <c r="B363" s="39" t="s">
        <v>184</v>
      </c>
      <c r="C363" s="40" t="s">
        <v>63</v>
      </c>
      <c r="D363" s="11" t="s">
        <v>177</v>
      </c>
      <c r="E363" s="4">
        <f t="shared" si="227"/>
        <v>38.9</v>
      </c>
      <c r="F363" s="4">
        <v>19</v>
      </c>
      <c r="G363" s="4">
        <v>19.899999999999999</v>
      </c>
      <c r="H363" s="4">
        <v>0</v>
      </c>
      <c r="I363" s="4">
        <v>0</v>
      </c>
      <c r="J363" s="4">
        <v>0</v>
      </c>
      <c r="K363" s="4">
        <f>K364</f>
        <v>0</v>
      </c>
      <c r="L363" s="4">
        <f t="shared" ref="L363:P363" si="232">L364</f>
        <v>0</v>
      </c>
      <c r="M363" s="4">
        <f t="shared" si="232"/>
        <v>0</v>
      </c>
      <c r="N363" s="4">
        <f t="shared" si="232"/>
        <v>0</v>
      </c>
      <c r="O363" s="4">
        <f t="shared" si="232"/>
        <v>0</v>
      </c>
      <c r="P363" s="4">
        <f t="shared" si="232"/>
        <v>0</v>
      </c>
      <c r="R363" s="3"/>
      <c r="S363" s="3"/>
      <c r="T363" s="3"/>
    </row>
    <row r="364" spans="1:21" ht="21.75" customHeight="1" x14ac:dyDescent="0.25">
      <c r="A364" s="30"/>
      <c r="B364" s="39"/>
      <c r="C364" s="40"/>
      <c r="D364" s="11" t="s">
        <v>17</v>
      </c>
      <c r="E364" s="4">
        <f t="shared" si="227"/>
        <v>38.9</v>
      </c>
      <c r="F364" s="4">
        <v>19</v>
      </c>
      <c r="G364" s="4">
        <v>19.899999999999999</v>
      </c>
      <c r="H364" s="4">
        <v>0</v>
      </c>
      <c r="I364" s="4">
        <v>0</v>
      </c>
      <c r="J364" s="4">
        <v>0</v>
      </c>
      <c r="K364" s="4">
        <v>0</v>
      </c>
      <c r="L364" s="4">
        <f t="shared" ref="L364:P366" si="233">K364+(K364/100*4)</f>
        <v>0</v>
      </c>
      <c r="M364" s="4">
        <f t="shared" si="233"/>
        <v>0</v>
      </c>
      <c r="N364" s="4">
        <f t="shared" si="233"/>
        <v>0</v>
      </c>
      <c r="O364" s="4">
        <f t="shared" si="233"/>
        <v>0</v>
      </c>
      <c r="P364" s="4">
        <f t="shared" si="233"/>
        <v>0</v>
      </c>
      <c r="R364" s="3"/>
      <c r="S364" s="3"/>
      <c r="T364" s="3"/>
      <c r="U364" s="3"/>
    </row>
    <row r="365" spans="1:21" ht="15" customHeight="1" x14ac:dyDescent="0.25">
      <c r="A365" s="28" t="s">
        <v>410</v>
      </c>
      <c r="B365" s="39" t="s">
        <v>185</v>
      </c>
      <c r="C365" s="40" t="s">
        <v>107</v>
      </c>
      <c r="D365" s="11" t="s">
        <v>177</v>
      </c>
      <c r="E365" s="4">
        <f t="shared" si="227"/>
        <v>82.699999999999989</v>
      </c>
      <c r="F365" s="4">
        <v>6</v>
      </c>
      <c r="G365" s="4">
        <v>6.3</v>
      </c>
      <c r="H365" s="4">
        <v>6.6</v>
      </c>
      <c r="I365" s="4">
        <v>6.9</v>
      </c>
      <c r="J365" s="4">
        <v>7.2</v>
      </c>
      <c r="K365" s="4">
        <f>K366</f>
        <v>7.5</v>
      </c>
      <c r="L365" s="4">
        <f t="shared" ref="L365:P365" si="234">L366</f>
        <v>7.8</v>
      </c>
      <c r="M365" s="4">
        <f t="shared" si="234"/>
        <v>8.1</v>
      </c>
      <c r="N365" s="4">
        <f t="shared" si="234"/>
        <v>8.4</v>
      </c>
      <c r="O365" s="4">
        <f t="shared" si="234"/>
        <v>8.8000000000000007</v>
      </c>
      <c r="P365" s="4">
        <f t="shared" si="234"/>
        <v>9.1</v>
      </c>
    </row>
    <row r="366" spans="1:21" ht="15" customHeight="1" x14ac:dyDescent="0.25">
      <c r="A366" s="30"/>
      <c r="B366" s="39"/>
      <c r="C366" s="40"/>
      <c r="D366" s="11" t="s">
        <v>17</v>
      </c>
      <c r="E366" s="4">
        <f t="shared" si="227"/>
        <v>82.699999999999989</v>
      </c>
      <c r="F366" s="4">
        <v>6</v>
      </c>
      <c r="G366" s="4">
        <v>6.3</v>
      </c>
      <c r="H366" s="4">
        <v>6.6</v>
      </c>
      <c r="I366" s="4">
        <v>6.9</v>
      </c>
      <c r="J366" s="4">
        <v>7.2</v>
      </c>
      <c r="K366" s="4">
        <v>7.5</v>
      </c>
      <c r="L366" s="4">
        <f t="shared" si="233"/>
        <v>7.8</v>
      </c>
      <c r="M366" s="4">
        <v>8.1</v>
      </c>
      <c r="N366" s="4">
        <v>8.4</v>
      </c>
      <c r="O366" s="4">
        <v>8.8000000000000007</v>
      </c>
      <c r="P366" s="4">
        <v>9.1</v>
      </c>
    </row>
    <row r="367" spans="1:21" ht="15" customHeight="1" x14ac:dyDescent="0.25">
      <c r="A367" s="28" t="s">
        <v>411</v>
      </c>
      <c r="B367" s="39" t="s">
        <v>186</v>
      </c>
      <c r="C367" s="40" t="s">
        <v>327</v>
      </c>
      <c r="D367" s="11" t="s">
        <v>177</v>
      </c>
      <c r="E367" s="4">
        <f t="shared" si="227"/>
        <v>387.10399999999998</v>
      </c>
      <c r="F367" s="4">
        <v>28</v>
      </c>
      <c r="G367" s="4">
        <v>29.4</v>
      </c>
      <c r="H367" s="4">
        <v>30.8</v>
      </c>
      <c r="I367" s="4">
        <v>32.299999999999997</v>
      </c>
      <c r="J367" s="4">
        <v>33.700000000000003</v>
      </c>
      <c r="K367" s="4">
        <f>K368</f>
        <v>35.1</v>
      </c>
      <c r="L367" s="4">
        <f t="shared" ref="L367:P367" si="235">L368</f>
        <v>36.504000000000005</v>
      </c>
      <c r="M367" s="4">
        <f t="shared" si="235"/>
        <v>38</v>
      </c>
      <c r="N367" s="4">
        <f t="shared" si="235"/>
        <v>39.5</v>
      </c>
      <c r="O367" s="4">
        <f t="shared" si="235"/>
        <v>41.1</v>
      </c>
      <c r="P367" s="4">
        <f t="shared" si="235"/>
        <v>42.7</v>
      </c>
      <c r="Q367" s="3"/>
      <c r="R367" s="3"/>
      <c r="S367" s="3"/>
    </row>
    <row r="368" spans="1:21" ht="15" customHeight="1" x14ac:dyDescent="0.25">
      <c r="A368" s="30"/>
      <c r="B368" s="39"/>
      <c r="C368" s="40"/>
      <c r="D368" s="11" t="s">
        <v>17</v>
      </c>
      <c r="E368" s="4">
        <f t="shared" si="227"/>
        <v>387.10399999999998</v>
      </c>
      <c r="F368" s="4">
        <v>28</v>
      </c>
      <c r="G368" s="4">
        <v>29.4</v>
      </c>
      <c r="H368" s="4">
        <v>30.8</v>
      </c>
      <c r="I368" s="4">
        <v>32.299999999999997</v>
      </c>
      <c r="J368" s="4">
        <v>33.700000000000003</v>
      </c>
      <c r="K368" s="4">
        <v>35.1</v>
      </c>
      <c r="L368" s="4">
        <f>K368+(K368/100*4)</f>
        <v>36.504000000000005</v>
      </c>
      <c r="M368" s="4">
        <v>38</v>
      </c>
      <c r="N368" s="4">
        <v>39.5</v>
      </c>
      <c r="O368" s="4">
        <v>41.1</v>
      </c>
      <c r="P368" s="4">
        <v>42.7</v>
      </c>
    </row>
    <row r="369" spans="1:16" ht="15" customHeight="1" x14ac:dyDescent="0.25">
      <c r="A369" s="28" t="s">
        <v>412</v>
      </c>
      <c r="B369" s="39" t="s">
        <v>187</v>
      </c>
      <c r="C369" s="40" t="s">
        <v>230</v>
      </c>
      <c r="D369" s="11" t="s">
        <v>177</v>
      </c>
      <c r="E369" s="4">
        <f t="shared" si="227"/>
        <v>347.35200000000003</v>
      </c>
      <c r="F369" s="4">
        <v>14</v>
      </c>
      <c r="G369" s="4">
        <v>14.7</v>
      </c>
      <c r="H369" s="4">
        <v>15.4</v>
      </c>
      <c r="I369" s="4">
        <f>16.1+11.5</f>
        <v>27.6</v>
      </c>
      <c r="J369" s="4">
        <v>34.799999999999997</v>
      </c>
      <c r="K369" s="4">
        <f>K370</f>
        <v>36.299999999999997</v>
      </c>
      <c r="L369" s="4">
        <f t="shared" ref="L369:P369" si="236">L370</f>
        <v>37.751999999999995</v>
      </c>
      <c r="M369" s="4">
        <f t="shared" si="236"/>
        <v>39.299999999999997</v>
      </c>
      <c r="N369" s="4">
        <f t="shared" si="236"/>
        <v>40.799999999999997</v>
      </c>
      <c r="O369" s="4">
        <f t="shared" si="236"/>
        <v>42.5</v>
      </c>
      <c r="P369" s="4">
        <f t="shared" si="236"/>
        <v>44.2</v>
      </c>
    </row>
    <row r="370" spans="1:16" ht="15" customHeight="1" x14ac:dyDescent="0.25">
      <c r="A370" s="30"/>
      <c r="B370" s="39"/>
      <c r="C370" s="40"/>
      <c r="D370" s="11" t="s">
        <v>17</v>
      </c>
      <c r="E370" s="4">
        <f t="shared" si="227"/>
        <v>347.35200000000003</v>
      </c>
      <c r="F370" s="4">
        <v>14</v>
      </c>
      <c r="G370" s="4">
        <v>14.7</v>
      </c>
      <c r="H370" s="4">
        <v>15.4</v>
      </c>
      <c r="I370" s="4">
        <f>16.1+11.5</f>
        <v>27.6</v>
      </c>
      <c r="J370" s="4">
        <v>34.799999999999997</v>
      </c>
      <c r="K370" s="4">
        <v>36.299999999999997</v>
      </c>
      <c r="L370" s="4">
        <f t="shared" ref="L370:L372" si="237">K370+(K370/100*4)</f>
        <v>37.751999999999995</v>
      </c>
      <c r="M370" s="4">
        <v>39.299999999999997</v>
      </c>
      <c r="N370" s="4">
        <v>40.799999999999997</v>
      </c>
      <c r="O370" s="4">
        <v>42.5</v>
      </c>
      <c r="P370" s="4">
        <v>44.2</v>
      </c>
    </row>
    <row r="371" spans="1:16" ht="15" customHeight="1" x14ac:dyDescent="0.25">
      <c r="A371" s="28" t="s">
        <v>413</v>
      </c>
      <c r="B371" s="39" t="s">
        <v>188</v>
      </c>
      <c r="C371" s="40" t="s">
        <v>130</v>
      </c>
      <c r="D371" s="11" t="s">
        <v>177</v>
      </c>
      <c r="E371" s="4">
        <f t="shared" si="227"/>
        <v>414.60399999999998</v>
      </c>
      <c r="F371" s="4">
        <v>30</v>
      </c>
      <c r="G371" s="4">
        <v>31.5</v>
      </c>
      <c r="H371" s="4">
        <v>33</v>
      </c>
      <c r="I371" s="4">
        <v>34.6</v>
      </c>
      <c r="J371" s="4">
        <v>36.1</v>
      </c>
      <c r="K371" s="4">
        <f>K372</f>
        <v>37.6</v>
      </c>
      <c r="L371" s="4">
        <f t="shared" ref="L371:P371" si="238">L372</f>
        <v>39.103999999999999</v>
      </c>
      <c r="M371" s="4">
        <f t="shared" si="238"/>
        <v>40.700000000000003</v>
      </c>
      <c r="N371" s="4">
        <f t="shared" si="238"/>
        <v>42.3</v>
      </c>
      <c r="O371" s="4">
        <f t="shared" si="238"/>
        <v>44</v>
      </c>
      <c r="P371" s="4">
        <f t="shared" si="238"/>
        <v>45.7</v>
      </c>
    </row>
    <row r="372" spans="1:16" ht="15" customHeight="1" x14ac:dyDescent="0.25">
      <c r="A372" s="30"/>
      <c r="B372" s="39"/>
      <c r="C372" s="40"/>
      <c r="D372" s="11" t="s">
        <v>17</v>
      </c>
      <c r="E372" s="4">
        <f t="shared" si="227"/>
        <v>414.60399999999998</v>
      </c>
      <c r="F372" s="4">
        <v>30</v>
      </c>
      <c r="G372" s="4">
        <v>31.5</v>
      </c>
      <c r="H372" s="4">
        <v>33</v>
      </c>
      <c r="I372" s="4">
        <v>34.6</v>
      </c>
      <c r="J372" s="4">
        <v>36.1</v>
      </c>
      <c r="K372" s="4">
        <f>37.6</f>
        <v>37.6</v>
      </c>
      <c r="L372" s="4">
        <f t="shared" si="237"/>
        <v>39.103999999999999</v>
      </c>
      <c r="M372" s="4">
        <v>40.700000000000003</v>
      </c>
      <c r="N372" s="4">
        <v>42.3</v>
      </c>
      <c r="O372" s="4">
        <v>44</v>
      </c>
      <c r="P372" s="4">
        <v>45.7</v>
      </c>
    </row>
    <row r="373" spans="1:16" ht="15" customHeight="1" x14ac:dyDescent="0.25">
      <c r="A373" s="28" t="s">
        <v>414</v>
      </c>
      <c r="B373" s="39" t="s">
        <v>189</v>
      </c>
      <c r="C373" s="40" t="s">
        <v>327</v>
      </c>
      <c r="D373" s="11" t="s">
        <v>177</v>
      </c>
      <c r="E373" s="4">
        <f t="shared" si="227"/>
        <v>276.60399999999998</v>
      </c>
      <c r="F373" s="4">
        <v>20</v>
      </c>
      <c r="G373" s="4">
        <v>21</v>
      </c>
      <c r="H373" s="4">
        <v>22</v>
      </c>
      <c r="I373" s="4">
        <v>23.1</v>
      </c>
      <c r="J373" s="4">
        <v>24.1</v>
      </c>
      <c r="K373" s="4">
        <f>K374</f>
        <v>25.1</v>
      </c>
      <c r="L373" s="4">
        <f t="shared" ref="L373:P373" si="239">L374</f>
        <v>26.104000000000003</v>
      </c>
      <c r="M373" s="4">
        <f t="shared" si="239"/>
        <v>27.1</v>
      </c>
      <c r="N373" s="4">
        <f t="shared" si="239"/>
        <v>28.2</v>
      </c>
      <c r="O373" s="4">
        <f t="shared" si="239"/>
        <v>29.4</v>
      </c>
      <c r="P373" s="4">
        <f t="shared" si="239"/>
        <v>30.5</v>
      </c>
    </row>
    <row r="374" spans="1:16" ht="15" customHeight="1" x14ac:dyDescent="0.25">
      <c r="A374" s="30"/>
      <c r="B374" s="39"/>
      <c r="C374" s="40"/>
      <c r="D374" s="11" t="s">
        <v>17</v>
      </c>
      <c r="E374" s="4">
        <f t="shared" si="227"/>
        <v>276.60399999999998</v>
      </c>
      <c r="F374" s="4">
        <v>20</v>
      </c>
      <c r="G374" s="4">
        <v>21</v>
      </c>
      <c r="H374" s="4">
        <v>22</v>
      </c>
      <c r="I374" s="4">
        <v>23.1</v>
      </c>
      <c r="J374" s="4">
        <v>24.1</v>
      </c>
      <c r="K374" s="4">
        <v>25.1</v>
      </c>
      <c r="L374" s="4">
        <f>K374+(K374/100*4)</f>
        <v>26.104000000000003</v>
      </c>
      <c r="M374" s="4">
        <v>27.1</v>
      </c>
      <c r="N374" s="4">
        <v>28.2</v>
      </c>
      <c r="O374" s="4">
        <v>29.4</v>
      </c>
      <c r="P374" s="4">
        <v>30.5</v>
      </c>
    </row>
    <row r="375" spans="1:16" ht="15" customHeight="1" x14ac:dyDescent="0.25">
      <c r="A375" s="28" t="s">
        <v>415</v>
      </c>
      <c r="B375" s="39" t="s">
        <v>190</v>
      </c>
      <c r="C375" s="40" t="s">
        <v>327</v>
      </c>
      <c r="D375" s="11" t="s">
        <v>177</v>
      </c>
      <c r="E375" s="4">
        <f t="shared" si="227"/>
        <v>910.80399999999997</v>
      </c>
      <c r="F375" s="4">
        <v>66</v>
      </c>
      <c r="G375" s="4">
        <v>69.2</v>
      </c>
      <c r="H375" s="4">
        <v>72.5</v>
      </c>
      <c r="I375" s="4">
        <v>76</v>
      </c>
      <c r="J375" s="4">
        <v>79.3</v>
      </c>
      <c r="K375" s="4">
        <f>K376</f>
        <v>82.6</v>
      </c>
      <c r="L375" s="4">
        <f t="shared" ref="L375:P375" si="240">L376</f>
        <v>85.903999999999996</v>
      </c>
      <c r="M375" s="4">
        <f t="shared" si="240"/>
        <v>89.3</v>
      </c>
      <c r="N375" s="4">
        <f t="shared" si="240"/>
        <v>92.9</v>
      </c>
      <c r="O375" s="4">
        <f t="shared" si="240"/>
        <v>96.6</v>
      </c>
      <c r="P375" s="4">
        <f t="shared" si="240"/>
        <v>100.5</v>
      </c>
    </row>
    <row r="376" spans="1:16" ht="15" customHeight="1" x14ac:dyDescent="0.25">
      <c r="A376" s="30"/>
      <c r="B376" s="39"/>
      <c r="C376" s="40"/>
      <c r="D376" s="11" t="s">
        <v>17</v>
      </c>
      <c r="E376" s="4">
        <f t="shared" si="227"/>
        <v>910.80399999999997</v>
      </c>
      <c r="F376" s="4">
        <v>66</v>
      </c>
      <c r="G376" s="4">
        <v>69.2</v>
      </c>
      <c r="H376" s="4">
        <v>72.5</v>
      </c>
      <c r="I376" s="4">
        <v>76</v>
      </c>
      <c r="J376" s="4">
        <v>79.3</v>
      </c>
      <c r="K376" s="4">
        <v>82.6</v>
      </c>
      <c r="L376" s="4">
        <f>K376+(K376/100*4)</f>
        <v>85.903999999999996</v>
      </c>
      <c r="M376" s="4">
        <v>89.3</v>
      </c>
      <c r="N376" s="4">
        <v>92.9</v>
      </c>
      <c r="O376" s="4">
        <v>96.6</v>
      </c>
      <c r="P376" s="4">
        <v>100.5</v>
      </c>
    </row>
    <row r="377" spans="1:16" ht="15" customHeight="1" x14ac:dyDescent="0.25">
      <c r="A377" s="28" t="s">
        <v>416</v>
      </c>
      <c r="B377" s="39" t="s">
        <v>191</v>
      </c>
      <c r="C377" s="40" t="s">
        <v>107</v>
      </c>
      <c r="D377" s="11" t="s">
        <v>177</v>
      </c>
      <c r="E377" s="4">
        <f t="shared" si="227"/>
        <v>31.5</v>
      </c>
      <c r="F377" s="4">
        <v>10</v>
      </c>
      <c r="G377" s="4">
        <v>10.5</v>
      </c>
      <c r="H377" s="4">
        <v>11</v>
      </c>
      <c r="I377" s="4">
        <v>0</v>
      </c>
      <c r="J377" s="4">
        <v>0</v>
      </c>
      <c r="K377" s="4">
        <f>K378</f>
        <v>0</v>
      </c>
      <c r="L377" s="4">
        <f t="shared" ref="L377:P377" si="241">L378</f>
        <v>0</v>
      </c>
      <c r="M377" s="4">
        <f t="shared" si="241"/>
        <v>0</v>
      </c>
      <c r="N377" s="4">
        <f t="shared" si="241"/>
        <v>0</v>
      </c>
      <c r="O377" s="4">
        <f t="shared" si="241"/>
        <v>0</v>
      </c>
      <c r="P377" s="4">
        <f t="shared" si="241"/>
        <v>0</v>
      </c>
    </row>
    <row r="378" spans="1:16" ht="15" customHeight="1" x14ac:dyDescent="0.25">
      <c r="A378" s="30"/>
      <c r="B378" s="39"/>
      <c r="C378" s="40"/>
      <c r="D378" s="11" t="s">
        <v>17</v>
      </c>
      <c r="E378" s="4">
        <f t="shared" si="227"/>
        <v>31.5</v>
      </c>
      <c r="F378" s="4">
        <v>10</v>
      </c>
      <c r="G378" s="4">
        <v>10.5</v>
      </c>
      <c r="H378" s="4">
        <v>11</v>
      </c>
      <c r="I378" s="4">
        <v>0</v>
      </c>
      <c r="J378" s="4">
        <v>0</v>
      </c>
      <c r="K378" s="4">
        <v>0</v>
      </c>
      <c r="L378" s="4">
        <f t="shared" ref="L378:P380" si="242">K378+(K378/100*4)</f>
        <v>0</v>
      </c>
      <c r="M378" s="4">
        <f t="shared" si="242"/>
        <v>0</v>
      </c>
      <c r="N378" s="4">
        <f t="shared" si="242"/>
        <v>0</v>
      </c>
      <c r="O378" s="4">
        <f t="shared" si="242"/>
        <v>0</v>
      </c>
      <c r="P378" s="4">
        <f t="shared" si="242"/>
        <v>0</v>
      </c>
    </row>
    <row r="379" spans="1:16" ht="15" customHeight="1" x14ac:dyDescent="0.25">
      <c r="A379" s="28" t="s">
        <v>417</v>
      </c>
      <c r="B379" s="39" t="s">
        <v>192</v>
      </c>
      <c r="C379" s="40" t="s">
        <v>130</v>
      </c>
      <c r="D379" s="11" t="s">
        <v>177</v>
      </c>
      <c r="E379" s="4">
        <f t="shared" si="227"/>
        <v>34.200000000000003</v>
      </c>
      <c r="F379" s="4">
        <v>16.7</v>
      </c>
      <c r="G379" s="4">
        <v>17.5</v>
      </c>
      <c r="H379" s="4">
        <v>0</v>
      </c>
      <c r="I379" s="4">
        <v>0</v>
      </c>
      <c r="J379" s="4">
        <v>0</v>
      </c>
      <c r="K379" s="4">
        <f>K380</f>
        <v>0</v>
      </c>
      <c r="L379" s="4">
        <f t="shared" ref="L379:P379" si="243">L380</f>
        <v>0</v>
      </c>
      <c r="M379" s="4">
        <f t="shared" si="243"/>
        <v>0</v>
      </c>
      <c r="N379" s="4">
        <f t="shared" si="243"/>
        <v>0</v>
      </c>
      <c r="O379" s="4">
        <f t="shared" si="243"/>
        <v>0</v>
      </c>
      <c r="P379" s="4">
        <f t="shared" si="243"/>
        <v>0</v>
      </c>
    </row>
    <row r="380" spans="1:16" ht="15" customHeight="1" x14ac:dyDescent="0.25">
      <c r="A380" s="30"/>
      <c r="B380" s="39"/>
      <c r="C380" s="40"/>
      <c r="D380" s="11" t="s">
        <v>17</v>
      </c>
      <c r="E380" s="4">
        <f t="shared" si="227"/>
        <v>34.200000000000003</v>
      </c>
      <c r="F380" s="4">
        <v>16.7</v>
      </c>
      <c r="G380" s="4">
        <v>17.5</v>
      </c>
      <c r="H380" s="4">
        <v>0</v>
      </c>
      <c r="I380" s="4">
        <v>0</v>
      </c>
      <c r="J380" s="4">
        <v>0</v>
      </c>
      <c r="K380" s="4">
        <v>0</v>
      </c>
      <c r="L380" s="4">
        <f t="shared" si="242"/>
        <v>0</v>
      </c>
      <c r="M380" s="4">
        <f t="shared" si="242"/>
        <v>0</v>
      </c>
      <c r="N380" s="4">
        <f t="shared" si="242"/>
        <v>0</v>
      </c>
      <c r="O380" s="4">
        <f t="shared" si="242"/>
        <v>0</v>
      </c>
      <c r="P380" s="4">
        <f t="shared" si="242"/>
        <v>0</v>
      </c>
    </row>
    <row r="381" spans="1:16" ht="20.25" customHeight="1" x14ac:dyDescent="0.25">
      <c r="A381" s="28" t="s">
        <v>418</v>
      </c>
      <c r="B381" s="66" t="s">
        <v>193</v>
      </c>
      <c r="C381" s="40" t="s">
        <v>131</v>
      </c>
      <c r="D381" s="11" t="s">
        <v>177</v>
      </c>
      <c r="E381" s="4">
        <f t="shared" si="227"/>
        <v>719.96799999999996</v>
      </c>
      <c r="F381" s="4">
        <v>0</v>
      </c>
      <c r="G381" s="4">
        <v>0</v>
      </c>
      <c r="H381" s="4">
        <v>39.200000000000003</v>
      </c>
      <c r="I381" s="4">
        <v>41.1</v>
      </c>
      <c r="J381" s="4">
        <v>81.099999999999994</v>
      </c>
      <c r="K381" s="4">
        <f>K382</f>
        <v>84.2</v>
      </c>
      <c r="L381" s="4">
        <f t="shared" ref="L381:P381" si="244">L382</f>
        <v>87.567999999999998</v>
      </c>
      <c r="M381" s="4">
        <f t="shared" si="244"/>
        <v>91.1</v>
      </c>
      <c r="N381" s="4">
        <f t="shared" si="244"/>
        <v>94.8</v>
      </c>
      <c r="O381" s="4">
        <f t="shared" si="244"/>
        <v>98.4</v>
      </c>
      <c r="P381" s="4">
        <f t="shared" si="244"/>
        <v>102.5</v>
      </c>
    </row>
    <row r="382" spans="1:16" ht="20.25" customHeight="1" x14ac:dyDescent="0.25">
      <c r="A382" s="30"/>
      <c r="B382" s="66"/>
      <c r="C382" s="40"/>
      <c r="D382" s="11" t="s">
        <v>17</v>
      </c>
      <c r="E382" s="4">
        <f t="shared" si="227"/>
        <v>719.96799999999996</v>
      </c>
      <c r="F382" s="4">
        <v>0</v>
      </c>
      <c r="G382" s="4">
        <v>0</v>
      </c>
      <c r="H382" s="4">
        <v>39.200000000000003</v>
      </c>
      <c r="I382" s="4">
        <v>41.1</v>
      </c>
      <c r="J382" s="4">
        <v>81.099999999999994</v>
      </c>
      <c r="K382" s="4">
        <v>84.2</v>
      </c>
      <c r="L382" s="4">
        <f>K382+(K382/100*4)</f>
        <v>87.567999999999998</v>
      </c>
      <c r="M382" s="4">
        <v>91.1</v>
      </c>
      <c r="N382" s="4">
        <v>94.8</v>
      </c>
      <c r="O382" s="4">
        <v>98.4</v>
      </c>
      <c r="P382" s="4">
        <v>102.5</v>
      </c>
    </row>
    <row r="383" spans="1:16" ht="15" customHeight="1" x14ac:dyDescent="0.25">
      <c r="A383" s="28" t="s">
        <v>368</v>
      </c>
      <c r="B383" s="39" t="s">
        <v>132</v>
      </c>
      <c r="C383" s="40" t="s">
        <v>130</v>
      </c>
      <c r="D383" s="11" t="s">
        <v>177</v>
      </c>
      <c r="E383" s="4">
        <f t="shared" si="227"/>
        <v>24.6</v>
      </c>
      <c r="F383" s="4">
        <v>12</v>
      </c>
      <c r="G383" s="4">
        <v>12.6</v>
      </c>
      <c r="H383" s="4">
        <v>0</v>
      </c>
      <c r="I383" s="4">
        <v>0</v>
      </c>
      <c r="J383" s="4">
        <v>0</v>
      </c>
      <c r="K383" s="4">
        <f>K384</f>
        <v>0</v>
      </c>
      <c r="L383" s="4">
        <f t="shared" ref="L383:P383" si="245">L384</f>
        <v>0</v>
      </c>
      <c r="M383" s="4">
        <f t="shared" si="245"/>
        <v>0</v>
      </c>
      <c r="N383" s="4">
        <f t="shared" si="245"/>
        <v>0</v>
      </c>
      <c r="O383" s="4">
        <f t="shared" si="245"/>
        <v>0</v>
      </c>
      <c r="P383" s="4">
        <f t="shared" si="245"/>
        <v>0</v>
      </c>
    </row>
    <row r="384" spans="1:16" ht="15" customHeight="1" x14ac:dyDescent="0.25">
      <c r="A384" s="30"/>
      <c r="B384" s="39"/>
      <c r="C384" s="40"/>
      <c r="D384" s="11" t="s">
        <v>17</v>
      </c>
      <c r="E384" s="4">
        <f t="shared" si="227"/>
        <v>24.6</v>
      </c>
      <c r="F384" s="4">
        <v>12</v>
      </c>
      <c r="G384" s="4">
        <v>12.6</v>
      </c>
      <c r="H384" s="4">
        <v>0</v>
      </c>
      <c r="I384" s="4">
        <v>0</v>
      </c>
      <c r="J384" s="4">
        <v>0</v>
      </c>
      <c r="K384" s="4">
        <v>0</v>
      </c>
      <c r="L384" s="4">
        <f t="shared" ref="L384:P388" si="246">K384+(K384/100*4)</f>
        <v>0</v>
      </c>
      <c r="M384" s="4">
        <f t="shared" si="246"/>
        <v>0</v>
      </c>
      <c r="N384" s="4">
        <f t="shared" si="246"/>
        <v>0</v>
      </c>
      <c r="O384" s="4">
        <f t="shared" si="246"/>
        <v>0</v>
      </c>
      <c r="P384" s="4">
        <f t="shared" si="246"/>
        <v>0</v>
      </c>
    </row>
    <row r="385" spans="1:20" ht="15" customHeight="1" x14ac:dyDescent="0.25">
      <c r="A385" s="38" t="s">
        <v>369</v>
      </c>
      <c r="B385" s="39" t="s">
        <v>133</v>
      </c>
      <c r="C385" s="40" t="s">
        <v>134</v>
      </c>
      <c r="D385" s="11" t="s">
        <v>177</v>
      </c>
      <c r="E385" s="4">
        <f t="shared" si="227"/>
        <v>385.31200000000001</v>
      </c>
      <c r="F385" s="4">
        <v>15</v>
      </c>
      <c r="G385" s="4">
        <v>15.7</v>
      </c>
      <c r="H385" s="4">
        <f>16.5+16.5</f>
        <v>33</v>
      </c>
      <c r="I385" s="4">
        <f>17.3+17.3</f>
        <v>34.6</v>
      </c>
      <c r="J385" s="4">
        <f>18.1+18.1</f>
        <v>36.200000000000003</v>
      </c>
      <c r="K385" s="4">
        <f>K386</f>
        <v>37.799999999999997</v>
      </c>
      <c r="L385" s="4">
        <f t="shared" ref="L385:P385" si="247">L386</f>
        <v>39.311999999999998</v>
      </c>
      <c r="M385" s="4">
        <f t="shared" si="247"/>
        <v>40.9</v>
      </c>
      <c r="N385" s="4">
        <f t="shared" si="247"/>
        <v>42.6</v>
      </c>
      <c r="O385" s="4">
        <f t="shared" si="247"/>
        <v>44.2</v>
      </c>
      <c r="P385" s="4">
        <f t="shared" si="247"/>
        <v>46</v>
      </c>
    </row>
    <row r="386" spans="1:20" ht="15" customHeight="1" x14ac:dyDescent="0.25">
      <c r="A386" s="38"/>
      <c r="B386" s="39"/>
      <c r="C386" s="40"/>
      <c r="D386" s="11" t="s">
        <v>17</v>
      </c>
      <c r="E386" s="4">
        <f t="shared" si="227"/>
        <v>385.31200000000001</v>
      </c>
      <c r="F386" s="4">
        <v>15</v>
      </c>
      <c r="G386" s="4">
        <v>15.7</v>
      </c>
      <c r="H386" s="4">
        <f>16.5+16.5</f>
        <v>33</v>
      </c>
      <c r="I386" s="4">
        <f>17.3+17.3</f>
        <v>34.6</v>
      </c>
      <c r="J386" s="4">
        <f>18.1+18.1</f>
        <v>36.200000000000003</v>
      </c>
      <c r="K386" s="4">
        <f>18.9+18.9</f>
        <v>37.799999999999997</v>
      </c>
      <c r="L386" s="4">
        <f t="shared" si="246"/>
        <v>39.311999999999998</v>
      </c>
      <c r="M386" s="4">
        <v>40.9</v>
      </c>
      <c r="N386" s="4">
        <v>42.6</v>
      </c>
      <c r="O386" s="4">
        <v>44.2</v>
      </c>
      <c r="P386" s="4">
        <v>46</v>
      </c>
    </row>
    <row r="387" spans="1:20" ht="15" customHeight="1" x14ac:dyDescent="0.25">
      <c r="A387" s="38" t="s">
        <v>370</v>
      </c>
      <c r="B387" s="39" t="s">
        <v>135</v>
      </c>
      <c r="C387" s="40" t="s">
        <v>63</v>
      </c>
      <c r="D387" s="11" t="s">
        <v>177</v>
      </c>
      <c r="E387" s="4">
        <f t="shared" si="227"/>
        <v>30.7</v>
      </c>
      <c r="F387" s="4">
        <v>15</v>
      </c>
      <c r="G387" s="4">
        <v>15.7</v>
      </c>
      <c r="H387" s="4">
        <v>0</v>
      </c>
      <c r="I387" s="4">
        <v>0</v>
      </c>
      <c r="J387" s="4">
        <v>0</v>
      </c>
      <c r="K387" s="4">
        <f>K388</f>
        <v>0</v>
      </c>
      <c r="L387" s="4">
        <f t="shared" ref="L387:P387" si="248">L388</f>
        <v>0</v>
      </c>
      <c r="M387" s="4">
        <f t="shared" si="248"/>
        <v>0</v>
      </c>
      <c r="N387" s="4">
        <f t="shared" si="248"/>
        <v>0</v>
      </c>
      <c r="O387" s="4">
        <f t="shared" si="248"/>
        <v>0</v>
      </c>
      <c r="P387" s="4">
        <f t="shared" si="248"/>
        <v>0</v>
      </c>
    </row>
    <row r="388" spans="1:20" ht="15" customHeight="1" x14ac:dyDescent="0.25">
      <c r="A388" s="38"/>
      <c r="B388" s="39"/>
      <c r="C388" s="40"/>
      <c r="D388" s="11" t="s">
        <v>17</v>
      </c>
      <c r="E388" s="4">
        <f t="shared" si="227"/>
        <v>30.7</v>
      </c>
      <c r="F388" s="4">
        <v>15</v>
      </c>
      <c r="G388" s="4">
        <v>15.7</v>
      </c>
      <c r="H388" s="4">
        <v>0</v>
      </c>
      <c r="I388" s="4">
        <v>0</v>
      </c>
      <c r="J388" s="4">
        <v>0</v>
      </c>
      <c r="K388" s="4">
        <v>0</v>
      </c>
      <c r="L388" s="4">
        <f>K388+(K388/100*4)</f>
        <v>0</v>
      </c>
      <c r="M388" s="4">
        <f t="shared" si="246"/>
        <v>0</v>
      </c>
      <c r="N388" s="4">
        <f t="shared" si="246"/>
        <v>0</v>
      </c>
      <c r="O388" s="4">
        <f t="shared" si="246"/>
        <v>0</v>
      </c>
      <c r="P388" s="4">
        <f t="shared" si="246"/>
        <v>0</v>
      </c>
    </row>
    <row r="389" spans="1:20" ht="15" customHeight="1" x14ac:dyDescent="0.25">
      <c r="A389" s="41" t="s">
        <v>419</v>
      </c>
      <c r="B389" s="41"/>
      <c r="C389" s="40"/>
      <c r="D389" s="11" t="s">
        <v>177</v>
      </c>
      <c r="E389" s="4">
        <f t="shared" si="227"/>
        <v>4291.9520000000011</v>
      </c>
      <c r="F389" s="4">
        <f>F390+F391</f>
        <v>302.7</v>
      </c>
      <c r="G389" s="4">
        <f t="shared" ref="G389:P389" si="249">G390+G391</f>
        <v>317.5</v>
      </c>
      <c r="H389" s="4">
        <f t="shared" si="249"/>
        <v>332.7</v>
      </c>
      <c r="I389" s="4">
        <f t="shared" si="249"/>
        <v>348.79999999999995</v>
      </c>
      <c r="J389" s="4">
        <f t="shared" si="249"/>
        <v>378.20000000000005</v>
      </c>
      <c r="K389" s="4">
        <f t="shared" si="249"/>
        <v>393.80000000000007</v>
      </c>
      <c r="L389" s="4">
        <f t="shared" si="249"/>
        <v>409.55200000000002</v>
      </c>
      <c r="M389" s="4">
        <f t="shared" si="249"/>
        <v>425.90000000000009</v>
      </c>
      <c r="N389" s="4">
        <f t="shared" si="249"/>
        <v>443</v>
      </c>
      <c r="O389" s="4">
        <f t="shared" si="249"/>
        <v>460.70000000000005</v>
      </c>
      <c r="P389" s="4">
        <f t="shared" si="249"/>
        <v>479.09999999999997</v>
      </c>
    </row>
    <row r="390" spans="1:20" ht="15" customHeight="1" x14ac:dyDescent="0.25">
      <c r="A390" s="41"/>
      <c r="B390" s="41"/>
      <c r="C390" s="40"/>
      <c r="D390" s="11" t="s">
        <v>17</v>
      </c>
      <c r="E390" s="4">
        <f t="shared" si="227"/>
        <v>4291.9520000000011</v>
      </c>
      <c r="F390" s="4">
        <f>F388+F386+F384+F382+F380+F378+F376+F374+F372+F370+F368+F366+F364+F362+F360+F358+F356</f>
        <v>302.7</v>
      </c>
      <c r="G390" s="4">
        <f t="shared" ref="G390:P390" si="250">G388+G386+G384+G382+G380+G378+G376+G374+G372+G370+G368+G366+G364+G362+G360+G358+G356</f>
        <v>317.5</v>
      </c>
      <c r="H390" s="4">
        <f t="shared" si="250"/>
        <v>332.7</v>
      </c>
      <c r="I390" s="4">
        <f t="shared" si="250"/>
        <v>348.79999999999995</v>
      </c>
      <c r="J390" s="4">
        <f t="shared" si="250"/>
        <v>378.20000000000005</v>
      </c>
      <c r="K390" s="4">
        <f t="shared" si="250"/>
        <v>393.80000000000007</v>
      </c>
      <c r="L390" s="4">
        <f t="shared" si="250"/>
        <v>409.55200000000002</v>
      </c>
      <c r="M390" s="4">
        <f t="shared" si="250"/>
        <v>425.90000000000009</v>
      </c>
      <c r="N390" s="4">
        <f>N388+N386+N384+N382+N380+N378+N376+N374+N372+N370+N368+N366+N364+N362+N360+N358+N356</f>
        <v>443</v>
      </c>
      <c r="O390" s="4">
        <f t="shared" si="250"/>
        <v>460.70000000000005</v>
      </c>
      <c r="P390" s="4">
        <f t="shared" si="250"/>
        <v>479.09999999999997</v>
      </c>
    </row>
    <row r="391" spans="1:20" ht="15" customHeight="1" x14ac:dyDescent="0.25">
      <c r="A391" s="41"/>
      <c r="B391" s="41"/>
      <c r="C391" s="40"/>
      <c r="D391" s="11" t="s">
        <v>19</v>
      </c>
      <c r="E391" s="4">
        <f t="shared" si="227"/>
        <v>0</v>
      </c>
      <c r="F391" s="4">
        <v>0</v>
      </c>
      <c r="G391" s="4">
        <v>0</v>
      </c>
      <c r="H391" s="4">
        <v>0</v>
      </c>
      <c r="I391" s="4">
        <v>0</v>
      </c>
      <c r="J391" s="4">
        <v>0</v>
      </c>
      <c r="K391" s="4">
        <v>0</v>
      </c>
      <c r="L391" s="4">
        <v>0</v>
      </c>
      <c r="M391" s="4">
        <v>0</v>
      </c>
      <c r="N391" s="4">
        <v>0</v>
      </c>
      <c r="O391" s="4">
        <v>0</v>
      </c>
      <c r="P391" s="4">
        <v>0</v>
      </c>
    </row>
    <row r="392" spans="1:20" x14ac:dyDescent="0.25">
      <c r="A392" s="40" t="s">
        <v>136</v>
      </c>
      <c r="B392" s="40"/>
      <c r="C392" s="40"/>
      <c r="D392" s="40"/>
      <c r="E392" s="40"/>
      <c r="F392" s="40"/>
      <c r="G392" s="40"/>
      <c r="H392" s="40"/>
      <c r="I392" s="40"/>
      <c r="J392" s="40"/>
      <c r="K392" s="40"/>
      <c r="L392" s="40"/>
      <c r="M392" s="40"/>
      <c r="N392" s="40"/>
      <c r="O392" s="40"/>
      <c r="P392" s="40"/>
    </row>
    <row r="393" spans="1:20" x14ac:dyDescent="0.25">
      <c r="A393" s="38" t="s">
        <v>377</v>
      </c>
      <c r="B393" s="39" t="s">
        <v>137</v>
      </c>
      <c r="C393" s="40" t="s">
        <v>138</v>
      </c>
      <c r="D393" s="11" t="s">
        <v>177</v>
      </c>
      <c r="E393" s="4">
        <f t="shared" si="227"/>
        <v>129.1</v>
      </c>
      <c r="F393" s="4">
        <v>30</v>
      </c>
      <c r="G393" s="4">
        <v>31.5</v>
      </c>
      <c r="H393" s="4">
        <v>33</v>
      </c>
      <c r="I393" s="4">
        <v>34.6</v>
      </c>
      <c r="J393" s="4">
        <v>0</v>
      </c>
      <c r="K393" s="4">
        <v>0</v>
      </c>
      <c r="L393" s="4">
        <f>L394</f>
        <v>0</v>
      </c>
      <c r="M393" s="4">
        <f t="shared" ref="M393:P394" si="251">L393+(L393/100*4)</f>
        <v>0</v>
      </c>
      <c r="N393" s="4">
        <f t="shared" si="251"/>
        <v>0</v>
      </c>
      <c r="O393" s="4">
        <f t="shared" si="251"/>
        <v>0</v>
      </c>
      <c r="P393" s="4">
        <f t="shared" si="251"/>
        <v>0</v>
      </c>
    </row>
    <row r="394" spans="1:20" x14ac:dyDescent="0.25">
      <c r="A394" s="38"/>
      <c r="B394" s="39"/>
      <c r="C394" s="40"/>
      <c r="D394" s="11" t="s">
        <v>17</v>
      </c>
      <c r="E394" s="4">
        <f t="shared" si="227"/>
        <v>129.1</v>
      </c>
      <c r="F394" s="4">
        <v>30</v>
      </c>
      <c r="G394" s="4">
        <v>31.5</v>
      </c>
      <c r="H394" s="4">
        <v>33</v>
      </c>
      <c r="I394" s="4">
        <v>34.6</v>
      </c>
      <c r="J394" s="4">
        <v>0</v>
      </c>
      <c r="K394" s="4">
        <v>0</v>
      </c>
      <c r="L394" s="4">
        <f>K394+(K394/100*4)</f>
        <v>0</v>
      </c>
      <c r="M394" s="4">
        <f t="shared" si="251"/>
        <v>0</v>
      </c>
      <c r="N394" s="4">
        <f t="shared" si="251"/>
        <v>0</v>
      </c>
      <c r="O394" s="4">
        <f t="shared" si="251"/>
        <v>0</v>
      </c>
      <c r="P394" s="4">
        <f t="shared" si="251"/>
        <v>0</v>
      </c>
    </row>
    <row r="395" spans="1:20" x14ac:dyDescent="0.25">
      <c r="A395" s="42" t="s">
        <v>11</v>
      </c>
      <c r="B395" s="39" t="s">
        <v>139</v>
      </c>
      <c r="C395" s="40" t="s">
        <v>230</v>
      </c>
      <c r="D395" s="11" t="s">
        <v>177</v>
      </c>
      <c r="E395" s="4">
        <f t="shared" si="227"/>
        <v>145.89999999999998</v>
      </c>
      <c r="F395" s="4">
        <v>15</v>
      </c>
      <c r="G395" s="4">
        <v>15.7</v>
      </c>
      <c r="H395" s="4">
        <v>16.5</v>
      </c>
      <c r="I395" s="4">
        <v>17.3</v>
      </c>
      <c r="J395" s="4">
        <v>10</v>
      </c>
      <c r="K395" s="4">
        <v>10.8</v>
      </c>
      <c r="L395" s="4">
        <f>L396</f>
        <v>11.2</v>
      </c>
      <c r="M395" s="4">
        <f>M396</f>
        <v>11.6</v>
      </c>
      <c r="N395" s="4">
        <f t="shared" ref="N395:P395" si="252">N396</f>
        <v>12.1</v>
      </c>
      <c r="O395" s="4">
        <f t="shared" si="252"/>
        <v>12.6</v>
      </c>
      <c r="P395" s="4">
        <f t="shared" si="252"/>
        <v>13.1</v>
      </c>
    </row>
    <row r="396" spans="1:20" ht="16.5" customHeight="1" x14ac:dyDescent="0.25">
      <c r="A396" s="42"/>
      <c r="B396" s="39"/>
      <c r="C396" s="40"/>
      <c r="D396" s="11" t="s">
        <v>17</v>
      </c>
      <c r="E396" s="4">
        <f t="shared" si="227"/>
        <v>145.89999999999998</v>
      </c>
      <c r="F396" s="4">
        <v>15</v>
      </c>
      <c r="G396" s="4">
        <v>15.7</v>
      </c>
      <c r="H396" s="4">
        <v>16.5</v>
      </c>
      <c r="I396" s="4">
        <v>17.3</v>
      </c>
      <c r="J396" s="4">
        <v>10</v>
      </c>
      <c r="K396" s="4">
        <v>10.8</v>
      </c>
      <c r="L396" s="4">
        <v>11.2</v>
      </c>
      <c r="M396" s="4">
        <v>11.6</v>
      </c>
      <c r="N396" s="4">
        <v>12.1</v>
      </c>
      <c r="O396" s="4">
        <v>12.6</v>
      </c>
      <c r="P396" s="4">
        <v>13.1</v>
      </c>
    </row>
    <row r="397" spans="1:20" x14ac:dyDescent="0.25">
      <c r="A397" s="40" t="s">
        <v>140</v>
      </c>
      <c r="B397" s="39" t="s">
        <v>141</v>
      </c>
      <c r="C397" s="40" t="s">
        <v>142</v>
      </c>
      <c r="D397" s="11" t="s">
        <v>177</v>
      </c>
      <c r="E397" s="4">
        <f t="shared" si="227"/>
        <v>276.59999999999997</v>
      </c>
      <c r="F397" s="4">
        <v>20</v>
      </c>
      <c r="G397" s="4">
        <v>21</v>
      </c>
      <c r="H397" s="4">
        <v>22</v>
      </c>
      <c r="I397" s="4">
        <v>23.1</v>
      </c>
      <c r="J397" s="4">
        <v>24.1</v>
      </c>
      <c r="K397" s="4">
        <v>25.1</v>
      </c>
      <c r="L397" s="4">
        <f>L398</f>
        <v>26.1</v>
      </c>
      <c r="M397" s="4">
        <f>M398</f>
        <v>27.1</v>
      </c>
      <c r="N397" s="4">
        <f t="shared" ref="N397:P397" si="253">N398</f>
        <v>28.2</v>
      </c>
      <c r="O397" s="4">
        <f t="shared" si="253"/>
        <v>29.4</v>
      </c>
      <c r="P397" s="4">
        <f t="shared" si="253"/>
        <v>30.5</v>
      </c>
    </row>
    <row r="398" spans="1:20" ht="16.5" customHeight="1" x14ac:dyDescent="0.25">
      <c r="A398" s="40"/>
      <c r="B398" s="39"/>
      <c r="C398" s="40"/>
      <c r="D398" s="11" t="s">
        <v>17</v>
      </c>
      <c r="E398" s="4">
        <f t="shared" si="227"/>
        <v>276.59999999999997</v>
      </c>
      <c r="F398" s="4">
        <v>20</v>
      </c>
      <c r="G398" s="4">
        <v>21</v>
      </c>
      <c r="H398" s="4">
        <v>22</v>
      </c>
      <c r="I398" s="4">
        <v>23.1</v>
      </c>
      <c r="J398" s="4">
        <v>24.1</v>
      </c>
      <c r="K398" s="4">
        <v>25.1</v>
      </c>
      <c r="L398" s="4">
        <v>26.1</v>
      </c>
      <c r="M398" s="4">
        <v>27.1</v>
      </c>
      <c r="N398" s="4">
        <v>28.2</v>
      </c>
      <c r="O398" s="4">
        <v>29.4</v>
      </c>
      <c r="P398" s="4">
        <v>30.5</v>
      </c>
    </row>
    <row r="399" spans="1:20" ht="16.5" customHeight="1" x14ac:dyDescent="0.25">
      <c r="A399" s="40" t="s">
        <v>143</v>
      </c>
      <c r="B399" s="39" t="s">
        <v>144</v>
      </c>
      <c r="C399" s="40" t="s">
        <v>142</v>
      </c>
      <c r="D399" s="11" t="s">
        <v>177</v>
      </c>
      <c r="E399" s="4">
        <f t="shared" si="227"/>
        <v>457.49999999999994</v>
      </c>
      <c r="F399" s="4">
        <v>15</v>
      </c>
      <c r="G399" s="4">
        <v>15.7</v>
      </c>
      <c r="H399" s="4">
        <v>16.5</v>
      </c>
      <c r="I399" s="4">
        <f>17.3+11.5</f>
        <v>28.8</v>
      </c>
      <c r="J399" s="4">
        <f>18.1+12</f>
        <v>30.1</v>
      </c>
      <c r="K399" s="4">
        <f>K400</f>
        <v>77.099999999999994</v>
      </c>
      <c r="L399" s="4">
        <f t="shared" ref="L399" si="254">L400</f>
        <v>80.2</v>
      </c>
      <c r="M399" s="4">
        <f>M400</f>
        <v>83.5</v>
      </c>
      <c r="N399" s="4">
        <f t="shared" ref="N399:P399" si="255">N400</f>
        <v>35.5</v>
      </c>
      <c r="O399" s="4">
        <f t="shared" si="255"/>
        <v>36.700000000000003</v>
      </c>
      <c r="P399" s="4">
        <f t="shared" si="255"/>
        <v>38.4</v>
      </c>
      <c r="R399" s="3"/>
      <c r="S399" s="3"/>
      <c r="T399" s="3"/>
    </row>
    <row r="400" spans="1:20" ht="16.5" customHeight="1" x14ac:dyDescent="0.25">
      <c r="A400" s="40"/>
      <c r="B400" s="39"/>
      <c r="C400" s="40"/>
      <c r="D400" s="11" t="s">
        <v>17</v>
      </c>
      <c r="E400" s="4">
        <f t="shared" si="227"/>
        <v>457.49999999999994</v>
      </c>
      <c r="F400" s="4">
        <v>15</v>
      </c>
      <c r="G400" s="4">
        <v>15.7</v>
      </c>
      <c r="H400" s="4">
        <v>16.5</v>
      </c>
      <c r="I400" s="4">
        <f>17.3+11.5</f>
        <v>28.8</v>
      </c>
      <c r="J400" s="4">
        <f>18.1+12</f>
        <v>30.1</v>
      </c>
      <c r="K400" s="4">
        <f>18.9+12.5+45.7</f>
        <v>77.099999999999994</v>
      </c>
      <c r="L400" s="4">
        <f>32.7+47.5</f>
        <v>80.2</v>
      </c>
      <c r="M400" s="4">
        <f>34+49.4+0.1</f>
        <v>83.5</v>
      </c>
      <c r="N400" s="4">
        <v>35.5</v>
      </c>
      <c r="O400" s="4">
        <v>36.700000000000003</v>
      </c>
      <c r="P400" s="4">
        <v>38.4</v>
      </c>
    </row>
    <row r="401" spans="1:21" ht="16.5" customHeight="1" x14ac:dyDescent="0.25">
      <c r="A401" s="40" t="s">
        <v>145</v>
      </c>
      <c r="B401" s="39" t="s">
        <v>146</v>
      </c>
      <c r="C401" s="40" t="s">
        <v>107</v>
      </c>
      <c r="D401" s="11" t="s">
        <v>177</v>
      </c>
      <c r="E401" s="4">
        <f t="shared" si="227"/>
        <v>171.60000000000002</v>
      </c>
      <c r="F401" s="4">
        <v>19</v>
      </c>
      <c r="G401" s="4">
        <v>19.899999999999999</v>
      </c>
      <c r="H401" s="4">
        <v>20.9</v>
      </c>
      <c r="I401" s="4">
        <v>21.9</v>
      </c>
      <c r="J401" s="4">
        <v>10.9</v>
      </c>
      <c r="K401" s="4">
        <v>11.9</v>
      </c>
      <c r="L401" s="4">
        <f>L402</f>
        <v>12.4</v>
      </c>
      <c r="M401" s="4">
        <f>M402</f>
        <v>12.9</v>
      </c>
      <c r="N401" s="4">
        <f t="shared" ref="N401:P401" si="256">N402</f>
        <v>13.4</v>
      </c>
      <c r="O401" s="4">
        <f t="shared" si="256"/>
        <v>13.9</v>
      </c>
      <c r="P401" s="4">
        <f t="shared" si="256"/>
        <v>14.5</v>
      </c>
    </row>
    <row r="402" spans="1:21" ht="16.5" customHeight="1" x14ac:dyDescent="0.25">
      <c r="A402" s="40"/>
      <c r="B402" s="39"/>
      <c r="C402" s="40"/>
      <c r="D402" s="11" t="s">
        <v>17</v>
      </c>
      <c r="E402" s="4">
        <f t="shared" si="227"/>
        <v>171.60000000000002</v>
      </c>
      <c r="F402" s="4">
        <v>19</v>
      </c>
      <c r="G402" s="4">
        <v>19.899999999999999</v>
      </c>
      <c r="H402" s="4">
        <v>20.9</v>
      </c>
      <c r="I402" s="4">
        <v>21.9</v>
      </c>
      <c r="J402" s="4">
        <v>10.9</v>
      </c>
      <c r="K402" s="4">
        <v>11.9</v>
      </c>
      <c r="L402" s="4">
        <v>12.4</v>
      </c>
      <c r="M402" s="4">
        <v>12.9</v>
      </c>
      <c r="N402" s="4">
        <v>13.4</v>
      </c>
      <c r="O402" s="4">
        <v>13.9</v>
      </c>
      <c r="P402" s="4">
        <v>14.5</v>
      </c>
    </row>
    <row r="403" spans="1:21" ht="16.5" customHeight="1" x14ac:dyDescent="0.25">
      <c r="A403" s="40" t="s">
        <v>147</v>
      </c>
      <c r="B403" s="39" t="s">
        <v>148</v>
      </c>
      <c r="C403" s="40" t="s">
        <v>134</v>
      </c>
      <c r="D403" s="11" t="s">
        <v>177</v>
      </c>
      <c r="E403" s="4">
        <f t="shared" si="227"/>
        <v>159.79999999999998</v>
      </c>
      <c r="F403" s="4">
        <v>11.5</v>
      </c>
      <c r="G403" s="4">
        <v>12.1</v>
      </c>
      <c r="H403" s="4">
        <v>12.7</v>
      </c>
      <c r="I403" s="4">
        <v>13.3</v>
      </c>
      <c r="J403" s="4">
        <v>13.9</v>
      </c>
      <c r="K403" s="4">
        <v>14.5</v>
      </c>
      <c r="L403" s="4">
        <f>L404</f>
        <v>15.1</v>
      </c>
      <c r="M403" s="4">
        <f>M404</f>
        <v>15.7</v>
      </c>
      <c r="N403" s="4">
        <f t="shared" ref="N403:P403" si="257">N404</f>
        <v>16.3</v>
      </c>
      <c r="O403" s="4">
        <f t="shared" si="257"/>
        <v>17</v>
      </c>
      <c r="P403" s="4">
        <f t="shared" si="257"/>
        <v>17.7</v>
      </c>
    </row>
    <row r="404" spans="1:21" ht="16.5" customHeight="1" x14ac:dyDescent="0.25">
      <c r="A404" s="40"/>
      <c r="B404" s="39"/>
      <c r="C404" s="40"/>
      <c r="D404" s="11" t="s">
        <v>17</v>
      </c>
      <c r="E404" s="4">
        <f t="shared" si="227"/>
        <v>159.79999999999998</v>
      </c>
      <c r="F404" s="4">
        <v>11.5</v>
      </c>
      <c r="G404" s="4">
        <v>12.1</v>
      </c>
      <c r="H404" s="4">
        <v>12.7</v>
      </c>
      <c r="I404" s="4">
        <v>13.3</v>
      </c>
      <c r="J404" s="4">
        <v>13.9</v>
      </c>
      <c r="K404" s="4">
        <v>14.5</v>
      </c>
      <c r="L404" s="4">
        <v>15.1</v>
      </c>
      <c r="M404" s="4">
        <v>15.7</v>
      </c>
      <c r="N404" s="4">
        <v>16.3</v>
      </c>
      <c r="O404" s="4">
        <v>17</v>
      </c>
      <c r="P404" s="4">
        <v>17.7</v>
      </c>
    </row>
    <row r="405" spans="1:21" ht="16.5" customHeight="1" x14ac:dyDescent="0.25">
      <c r="A405" s="40" t="s">
        <v>149</v>
      </c>
      <c r="B405" s="39" t="s">
        <v>150</v>
      </c>
      <c r="C405" s="40" t="s">
        <v>142</v>
      </c>
      <c r="D405" s="11" t="s">
        <v>177</v>
      </c>
      <c r="E405" s="4">
        <f t="shared" si="227"/>
        <v>39.800000000000004</v>
      </c>
      <c r="F405" s="4">
        <v>3</v>
      </c>
      <c r="G405" s="4">
        <v>3.1</v>
      </c>
      <c r="H405" s="4">
        <v>3.2</v>
      </c>
      <c r="I405" s="4">
        <v>3.4</v>
      </c>
      <c r="J405" s="4">
        <v>3.5</v>
      </c>
      <c r="K405" s="4">
        <v>3.6</v>
      </c>
      <c r="L405" s="4">
        <f>L406</f>
        <v>3.7</v>
      </c>
      <c r="M405" s="4">
        <f>M406</f>
        <v>3.8</v>
      </c>
      <c r="N405" s="4">
        <f t="shared" ref="N405:P405" si="258">N406</f>
        <v>4</v>
      </c>
      <c r="O405" s="4">
        <f t="shared" si="258"/>
        <v>4.2</v>
      </c>
      <c r="P405" s="4">
        <f t="shared" si="258"/>
        <v>4.3</v>
      </c>
      <c r="R405" s="3"/>
      <c r="S405" s="3"/>
      <c r="T405" s="3"/>
      <c r="U405" s="3"/>
    </row>
    <row r="406" spans="1:21" ht="16.5" customHeight="1" x14ac:dyDescent="0.25">
      <c r="A406" s="40"/>
      <c r="B406" s="39"/>
      <c r="C406" s="40"/>
      <c r="D406" s="11" t="s">
        <v>17</v>
      </c>
      <c r="E406" s="4">
        <f t="shared" si="227"/>
        <v>39.800000000000004</v>
      </c>
      <c r="F406" s="4">
        <v>3</v>
      </c>
      <c r="G406" s="4">
        <v>3.1</v>
      </c>
      <c r="H406" s="4">
        <v>3.2</v>
      </c>
      <c r="I406" s="4">
        <v>3.4</v>
      </c>
      <c r="J406" s="4">
        <v>3.5</v>
      </c>
      <c r="K406" s="4">
        <v>3.6</v>
      </c>
      <c r="L406" s="4">
        <v>3.7</v>
      </c>
      <c r="M406" s="4">
        <v>3.8</v>
      </c>
      <c r="N406" s="4">
        <v>4</v>
      </c>
      <c r="O406" s="4">
        <v>4.2</v>
      </c>
      <c r="P406" s="4">
        <v>4.3</v>
      </c>
      <c r="R406" s="3"/>
      <c r="S406" s="3"/>
      <c r="T406" s="3"/>
      <c r="U406" s="3"/>
    </row>
    <row r="407" spans="1:21" ht="16.5" customHeight="1" x14ac:dyDescent="0.25">
      <c r="A407" s="40" t="s">
        <v>151</v>
      </c>
      <c r="B407" s="39" t="s">
        <v>152</v>
      </c>
      <c r="C407" s="40" t="s">
        <v>142</v>
      </c>
      <c r="D407" s="11" t="s">
        <v>177</v>
      </c>
      <c r="E407" s="4">
        <f t="shared" si="227"/>
        <v>3382.5000000000005</v>
      </c>
      <c r="F407" s="4">
        <v>10</v>
      </c>
      <c r="G407" s="4">
        <v>10.5</v>
      </c>
      <c r="H407" s="4">
        <v>11</v>
      </c>
      <c r="I407" s="4">
        <v>11.5</v>
      </c>
      <c r="J407" s="4">
        <v>42.9</v>
      </c>
      <c r="K407" s="4">
        <f>K408</f>
        <v>3044.7</v>
      </c>
      <c r="L407" s="4">
        <f>L408</f>
        <v>46.5</v>
      </c>
      <c r="M407" s="4">
        <f>M408</f>
        <v>48.4</v>
      </c>
      <c r="N407" s="4">
        <f t="shared" ref="N407:P407" si="259">N408</f>
        <v>50.3</v>
      </c>
      <c r="O407" s="4">
        <f t="shared" si="259"/>
        <v>52.3</v>
      </c>
      <c r="P407" s="4">
        <f t="shared" si="259"/>
        <v>54.4</v>
      </c>
    </row>
    <row r="408" spans="1:21" ht="25.5" customHeight="1" x14ac:dyDescent="0.25">
      <c r="A408" s="40"/>
      <c r="B408" s="39"/>
      <c r="C408" s="40"/>
      <c r="D408" s="11" t="s">
        <v>17</v>
      </c>
      <c r="E408" s="4">
        <f t="shared" si="227"/>
        <v>3382.5000000000005</v>
      </c>
      <c r="F408" s="4">
        <v>10</v>
      </c>
      <c r="G408" s="4">
        <v>10.5</v>
      </c>
      <c r="H408" s="4">
        <v>11</v>
      </c>
      <c r="I408" s="4">
        <v>11.5</v>
      </c>
      <c r="J408" s="4">
        <v>42.9</v>
      </c>
      <c r="K408" s="4">
        <f>44.7+3000</f>
        <v>3044.7</v>
      </c>
      <c r="L408" s="4">
        <v>46.5</v>
      </c>
      <c r="M408" s="4">
        <v>48.4</v>
      </c>
      <c r="N408" s="4">
        <v>50.3</v>
      </c>
      <c r="O408" s="4">
        <v>52.3</v>
      </c>
      <c r="P408" s="4">
        <v>54.4</v>
      </c>
    </row>
    <row r="409" spans="1:21" ht="16.5" customHeight="1" x14ac:dyDescent="0.25">
      <c r="A409" s="40" t="s">
        <v>153</v>
      </c>
      <c r="B409" s="39" t="s">
        <v>154</v>
      </c>
      <c r="C409" s="40" t="s">
        <v>142</v>
      </c>
      <c r="D409" s="11" t="s">
        <v>177</v>
      </c>
      <c r="E409" s="4">
        <f t="shared" si="227"/>
        <v>137.89999999999998</v>
      </c>
      <c r="F409" s="4">
        <v>10</v>
      </c>
      <c r="G409" s="4">
        <v>10.5</v>
      </c>
      <c r="H409" s="4">
        <v>11</v>
      </c>
      <c r="I409" s="4">
        <v>11.5</v>
      </c>
      <c r="J409" s="4">
        <v>12</v>
      </c>
      <c r="K409" s="4">
        <v>12.5</v>
      </c>
      <c r="L409" s="4">
        <f>L410</f>
        <v>13</v>
      </c>
      <c r="M409" s="4">
        <f>M410</f>
        <v>13.5</v>
      </c>
      <c r="N409" s="4">
        <f t="shared" ref="N409:P409" si="260">N410</f>
        <v>14.1</v>
      </c>
      <c r="O409" s="4">
        <f t="shared" si="260"/>
        <v>14.6</v>
      </c>
      <c r="P409" s="4">
        <f t="shared" si="260"/>
        <v>15.2</v>
      </c>
    </row>
    <row r="410" spans="1:21" ht="16.5" customHeight="1" x14ac:dyDescent="0.25">
      <c r="A410" s="40"/>
      <c r="B410" s="39"/>
      <c r="C410" s="40"/>
      <c r="D410" s="11" t="s">
        <v>17</v>
      </c>
      <c r="E410" s="4">
        <f t="shared" si="227"/>
        <v>137.89999999999998</v>
      </c>
      <c r="F410" s="4">
        <v>10</v>
      </c>
      <c r="G410" s="4">
        <v>10.5</v>
      </c>
      <c r="H410" s="4">
        <v>11</v>
      </c>
      <c r="I410" s="4">
        <v>11.5</v>
      </c>
      <c r="J410" s="4">
        <v>12</v>
      </c>
      <c r="K410" s="4">
        <v>12.5</v>
      </c>
      <c r="L410" s="4">
        <v>13</v>
      </c>
      <c r="M410" s="4">
        <v>13.5</v>
      </c>
      <c r="N410" s="4">
        <v>14.1</v>
      </c>
      <c r="O410" s="4">
        <v>14.6</v>
      </c>
      <c r="P410" s="4">
        <v>15.2</v>
      </c>
    </row>
    <row r="411" spans="1:21" ht="16.5" customHeight="1" x14ac:dyDescent="0.25">
      <c r="A411" s="40" t="s">
        <v>155</v>
      </c>
      <c r="B411" s="39" t="s">
        <v>156</v>
      </c>
      <c r="C411" s="40" t="s">
        <v>229</v>
      </c>
      <c r="D411" s="11" t="s">
        <v>177</v>
      </c>
      <c r="E411" s="4">
        <f t="shared" si="227"/>
        <v>69.3</v>
      </c>
      <c r="F411" s="4">
        <v>5</v>
      </c>
      <c r="G411" s="4">
        <v>5.2</v>
      </c>
      <c r="H411" s="4">
        <v>5.4</v>
      </c>
      <c r="I411" s="4">
        <v>5.7</v>
      </c>
      <c r="J411" s="4">
        <v>6</v>
      </c>
      <c r="K411" s="4">
        <v>6.3</v>
      </c>
      <c r="L411" s="4">
        <f>L412</f>
        <v>6.6</v>
      </c>
      <c r="M411" s="4">
        <f>M412</f>
        <v>6.9</v>
      </c>
      <c r="N411" s="4">
        <f t="shared" ref="N411:P411" si="261">N412</f>
        <v>7.1</v>
      </c>
      <c r="O411" s="4">
        <f t="shared" si="261"/>
        <v>7.4</v>
      </c>
      <c r="P411" s="4">
        <f t="shared" si="261"/>
        <v>7.7</v>
      </c>
    </row>
    <row r="412" spans="1:21" ht="16.5" customHeight="1" x14ac:dyDescent="0.25">
      <c r="A412" s="40"/>
      <c r="B412" s="39"/>
      <c r="C412" s="40"/>
      <c r="D412" s="11" t="s">
        <v>17</v>
      </c>
      <c r="E412" s="4">
        <f t="shared" si="227"/>
        <v>69.3</v>
      </c>
      <c r="F412" s="4">
        <v>5</v>
      </c>
      <c r="G412" s="4">
        <v>5.2</v>
      </c>
      <c r="H412" s="4">
        <v>5.4</v>
      </c>
      <c r="I412" s="4">
        <v>5.7</v>
      </c>
      <c r="J412" s="4">
        <v>6</v>
      </c>
      <c r="K412" s="4">
        <v>6.3</v>
      </c>
      <c r="L412" s="4">
        <v>6.6</v>
      </c>
      <c r="M412" s="4">
        <v>6.9</v>
      </c>
      <c r="N412" s="4">
        <v>7.1</v>
      </c>
      <c r="O412" s="4">
        <v>7.4</v>
      </c>
      <c r="P412" s="4">
        <v>7.7</v>
      </c>
    </row>
    <row r="413" spans="1:21" ht="16.5" customHeight="1" x14ac:dyDescent="0.25">
      <c r="A413" s="40" t="s">
        <v>157</v>
      </c>
      <c r="B413" s="39" t="s">
        <v>158</v>
      </c>
      <c r="C413" s="40" t="s">
        <v>134</v>
      </c>
      <c r="D413" s="11" t="s">
        <v>177</v>
      </c>
      <c r="E413" s="4">
        <f t="shared" si="227"/>
        <v>276.59999999999997</v>
      </c>
      <c r="F413" s="4">
        <v>20</v>
      </c>
      <c r="G413" s="4">
        <v>21</v>
      </c>
      <c r="H413" s="4">
        <v>22</v>
      </c>
      <c r="I413" s="4">
        <v>23.1</v>
      </c>
      <c r="J413" s="4">
        <v>24.1</v>
      </c>
      <c r="K413" s="4">
        <v>25.1</v>
      </c>
      <c r="L413" s="4">
        <f>L414</f>
        <v>26.1</v>
      </c>
      <c r="M413" s="4">
        <f>M414</f>
        <v>27.1</v>
      </c>
      <c r="N413" s="4">
        <f t="shared" ref="N413:P413" si="262">N414</f>
        <v>28.2</v>
      </c>
      <c r="O413" s="4">
        <f t="shared" si="262"/>
        <v>29.4</v>
      </c>
      <c r="P413" s="4">
        <f t="shared" si="262"/>
        <v>30.5</v>
      </c>
    </row>
    <row r="414" spans="1:21" ht="16.5" customHeight="1" x14ac:dyDescent="0.25">
      <c r="A414" s="40"/>
      <c r="B414" s="39"/>
      <c r="C414" s="40"/>
      <c r="D414" s="11" t="s">
        <v>17</v>
      </c>
      <c r="E414" s="4">
        <f t="shared" si="227"/>
        <v>276.59999999999997</v>
      </c>
      <c r="F414" s="4">
        <v>20</v>
      </c>
      <c r="G414" s="4">
        <v>21</v>
      </c>
      <c r="H414" s="4">
        <v>22</v>
      </c>
      <c r="I414" s="4">
        <v>23.1</v>
      </c>
      <c r="J414" s="4">
        <v>24.1</v>
      </c>
      <c r="K414" s="4">
        <v>25.1</v>
      </c>
      <c r="L414" s="4">
        <v>26.1</v>
      </c>
      <c r="M414" s="4">
        <v>27.1</v>
      </c>
      <c r="N414" s="4">
        <v>28.2</v>
      </c>
      <c r="O414" s="4">
        <v>29.4</v>
      </c>
      <c r="P414" s="4">
        <v>30.5</v>
      </c>
      <c r="S414" s="3"/>
    </row>
    <row r="415" spans="1:21" ht="16.5" customHeight="1" x14ac:dyDescent="0.25">
      <c r="A415" s="40" t="s">
        <v>159</v>
      </c>
      <c r="B415" s="39" t="s">
        <v>160</v>
      </c>
      <c r="C415" s="40" t="s">
        <v>161</v>
      </c>
      <c r="D415" s="11" t="s">
        <v>177</v>
      </c>
      <c r="E415" s="4">
        <f t="shared" si="227"/>
        <v>31.5</v>
      </c>
      <c r="F415" s="4">
        <v>10</v>
      </c>
      <c r="G415" s="4">
        <v>10.5</v>
      </c>
      <c r="H415" s="4">
        <v>11</v>
      </c>
      <c r="I415" s="4">
        <v>0</v>
      </c>
      <c r="J415" s="4">
        <v>0</v>
      </c>
      <c r="K415" s="4">
        <v>0</v>
      </c>
      <c r="L415" s="4">
        <f t="shared" ref="L415:P416" si="263">K415+(K415/100*4)</f>
        <v>0</v>
      </c>
      <c r="M415" s="4">
        <f t="shared" si="263"/>
        <v>0</v>
      </c>
      <c r="N415" s="4">
        <f t="shared" si="263"/>
        <v>0</v>
      </c>
      <c r="O415" s="4">
        <f t="shared" si="263"/>
        <v>0</v>
      </c>
      <c r="P415" s="4">
        <f t="shared" si="263"/>
        <v>0</v>
      </c>
    </row>
    <row r="416" spans="1:21" ht="23.25" customHeight="1" x14ac:dyDescent="0.25">
      <c r="A416" s="40"/>
      <c r="B416" s="39"/>
      <c r="C416" s="40"/>
      <c r="D416" s="11" t="s">
        <v>17</v>
      </c>
      <c r="E416" s="4">
        <f t="shared" si="227"/>
        <v>31.5</v>
      </c>
      <c r="F416" s="4">
        <v>10</v>
      </c>
      <c r="G416" s="4">
        <v>10.5</v>
      </c>
      <c r="H416" s="4">
        <v>11</v>
      </c>
      <c r="I416" s="4">
        <v>0</v>
      </c>
      <c r="J416" s="4">
        <v>0</v>
      </c>
      <c r="K416" s="4">
        <v>0</v>
      </c>
      <c r="L416" s="4">
        <f t="shared" si="263"/>
        <v>0</v>
      </c>
      <c r="M416" s="4">
        <f t="shared" si="263"/>
        <v>0</v>
      </c>
      <c r="N416" s="4">
        <f t="shared" si="263"/>
        <v>0</v>
      </c>
      <c r="O416" s="4">
        <f t="shared" si="263"/>
        <v>0</v>
      </c>
      <c r="P416" s="4">
        <f t="shared" si="263"/>
        <v>0</v>
      </c>
    </row>
    <row r="417" spans="1:16" ht="16.5" customHeight="1" x14ac:dyDescent="0.25">
      <c r="A417" s="40" t="s">
        <v>162</v>
      </c>
      <c r="B417" s="39" t="s">
        <v>163</v>
      </c>
      <c r="C417" s="40" t="s">
        <v>63</v>
      </c>
      <c r="D417" s="11" t="s">
        <v>177</v>
      </c>
      <c r="E417" s="4">
        <f t="shared" si="227"/>
        <v>1499.6</v>
      </c>
      <c r="F417" s="4">
        <f>F418</f>
        <v>0</v>
      </c>
      <c r="G417" s="4">
        <f t="shared" ref="G417:P417" si="264">G418</f>
        <v>0</v>
      </c>
      <c r="H417" s="4">
        <f t="shared" si="264"/>
        <v>0</v>
      </c>
      <c r="I417" s="4">
        <f t="shared" si="264"/>
        <v>0</v>
      </c>
      <c r="J417" s="4">
        <f t="shared" si="264"/>
        <v>116.6</v>
      </c>
      <c r="K417" s="4">
        <f t="shared" si="264"/>
        <v>328.5</v>
      </c>
      <c r="L417" s="4">
        <f t="shared" si="264"/>
        <v>334.5</v>
      </c>
      <c r="M417" s="4">
        <f t="shared" si="264"/>
        <v>351.5</v>
      </c>
      <c r="N417" s="4">
        <f t="shared" si="264"/>
        <v>368.5</v>
      </c>
      <c r="O417" s="4">
        <f t="shared" si="264"/>
        <v>0</v>
      </c>
      <c r="P417" s="4">
        <f t="shared" si="264"/>
        <v>0</v>
      </c>
    </row>
    <row r="418" spans="1:16" ht="24.75" customHeight="1" x14ac:dyDescent="0.25">
      <c r="A418" s="40"/>
      <c r="B418" s="39"/>
      <c r="C418" s="40"/>
      <c r="D418" s="11" t="s">
        <v>17</v>
      </c>
      <c r="E418" s="4">
        <f t="shared" si="227"/>
        <v>1499.6</v>
      </c>
      <c r="F418" s="4">
        <v>0</v>
      </c>
      <c r="G418" s="4">
        <v>0</v>
      </c>
      <c r="H418" s="4">
        <v>0</v>
      </c>
      <c r="I418" s="4">
        <v>0</v>
      </c>
      <c r="J418" s="4">
        <v>116.6</v>
      </c>
      <c r="K418" s="4">
        <v>328.5</v>
      </c>
      <c r="L418" s="4">
        <v>334.5</v>
      </c>
      <c r="M418" s="4">
        <v>351.5</v>
      </c>
      <c r="N418" s="4">
        <v>368.5</v>
      </c>
      <c r="O418" s="4">
        <v>0</v>
      </c>
      <c r="P418" s="4">
        <v>0</v>
      </c>
    </row>
    <row r="419" spans="1:16" ht="34.5" customHeight="1" x14ac:dyDescent="0.25">
      <c r="A419" s="40" t="s">
        <v>164</v>
      </c>
      <c r="B419" s="39" t="s">
        <v>165</v>
      </c>
      <c r="C419" s="40" t="s">
        <v>166</v>
      </c>
      <c r="D419" s="11" t="s">
        <v>177</v>
      </c>
      <c r="E419" s="4">
        <f t="shared" ref="E419:E420" si="265">SUM(F419:P419)</f>
        <v>309.5</v>
      </c>
      <c r="F419" s="4">
        <v>0</v>
      </c>
      <c r="G419" s="4">
        <v>0</v>
      </c>
      <c r="H419" s="4">
        <v>0</v>
      </c>
      <c r="I419" s="4">
        <v>0</v>
      </c>
      <c r="J419" s="4">
        <v>98.6</v>
      </c>
      <c r="K419" s="4">
        <f>K420</f>
        <v>210.9</v>
      </c>
      <c r="L419" s="4">
        <f t="shared" ref="L419:P419" si="266">L420</f>
        <v>0</v>
      </c>
      <c r="M419" s="4">
        <f t="shared" si="266"/>
        <v>0</v>
      </c>
      <c r="N419" s="4">
        <f t="shared" si="266"/>
        <v>0</v>
      </c>
      <c r="O419" s="4">
        <f t="shared" si="266"/>
        <v>0</v>
      </c>
      <c r="P419" s="4">
        <f t="shared" si="266"/>
        <v>0</v>
      </c>
    </row>
    <row r="420" spans="1:16" ht="24" customHeight="1" x14ac:dyDescent="0.25">
      <c r="A420" s="40"/>
      <c r="B420" s="39"/>
      <c r="C420" s="40"/>
      <c r="D420" s="11" t="s">
        <v>17</v>
      </c>
      <c r="E420" s="4">
        <f t="shared" si="265"/>
        <v>309.5</v>
      </c>
      <c r="F420" s="4">
        <v>0</v>
      </c>
      <c r="G420" s="4">
        <v>0</v>
      </c>
      <c r="H420" s="4">
        <v>0</v>
      </c>
      <c r="I420" s="4">
        <v>0</v>
      </c>
      <c r="J420" s="4">
        <v>98.6</v>
      </c>
      <c r="K420" s="4">
        <v>210.9</v>
      </c>
      <c r="L420" s="4">
        <v>0</v>
      </c>
      <c r="M420" s="4">
        <v>0</v>
      </c>
      <c r="N420" s="4">
        <v>0</v>
      </c>
      <c r="O420" s="4">
        <v>0</v>
      </c>
      <c r="P420" s="4">
        <v>0</v>
      </c>
    </row>
    <row r="421" spans="1:16" ht="16.5" customHeight="1" x14ac:dyDescent="0.25">
      <c r="A421" s="40" t="s">
        <v>194</v>
      </c>
      <c r="B421" s="39" t="s">
        <v>165</v>
      </c>
      <c r="C421" s="40" t="s">
        <v>195</v>
      </c>
      <c r="D421" s="11" t="s">
        <v>177</v>
      </c>
      <c r="E421" s="4">
        <f t="shared" si="227"/>
        <v>310.89999999999998</v>
      </c>
      <c r="F421" s="4">
        <v>0</v>
      </c>
      <c r="G421" s="4">
        <v>0</v>
      </c>
      <c r="H421" s="4">
        <v>0</v>
      </c>
      <c r="I421" s="4">
        <f>I422</f>
        <v>97.4</v>
      </c>
      <c r="J421" s="4">
        <f t="shared" ref="J421:P425" si="267">J422</f>
        <v>0</v>
      </c>
      <c r="K421" s="4">
        <f t="shared" si="267"/>
        <v>213.5</v>
      </c>
      <c r="L421" s="4">
        <f t="shared" si="267"/>
        <v>0</v>
      </c>
      <c r="M421" s="4">
        <f t="shared" si="267"/>
        <v>0</v>
      </c>
      <c r="N421" s="4">
        <f t="shared" si="267"/>
        <v>0</v>
      </c>
      <c r="O421" s="4">
        <f t="shared" si="267"/>
        <v>0</v>
      </c>
      <c r="P421" s="4">
        <f t="shared" si="267"/>
        <v>0</v>
      </c>
    </row>
    <row r="422" spans="1:16" ht="28.5" customHeight="1" x14ac:dyDescent="0.25">
      <c r="A422" s="40"/>
      <c r="B422" s="39"/>
      <c r="C422" s="40"/>
      <c r="D422" s="11" t="s">
        <v>17</v>
      </c>
      <c r="E422" s="4">
        <f t="shared" ref="E422:E429" si="268">SUM(F422:P422)</f>
        <v>310.89999999999998</v>
      </c>
      <c r="F422" s="4">
        <v>0</v>
      </c>
      <c r="G422" s="4">
        <v>0</v>
      </c>
      <c r="H422" s="4">
        <v>0</v>
      </c>
      <c r="I422" s="4">
        <v>97.4</v>
      </c>
      <c r="J422" s="4">
        <v>0</v>
      </c>
      <c r="K422" s="4">
        <v>213.5</v>
      </c>
      <c r="L422" s="4">
        <v>0</v>
      </c>
      <c r="M422" s="4">
        <v>0</v>
      </c>
      <c r="N422" s="4">
        <v>0</v>
      </c>
      <c r="O422" s="4">
        <v>0</v>
      </c>
      <c r="P422" s="4">
        <v>0</v>
      </c>
    </row>
    <row r="423" spans="1:16" ht="16.5" customHeight="1" x14ac:dyDescent="0.25">
      <c r="A423" s="40" t="s">
        <v>323</v>
      </c>
      <c r="B423" s="39" t="s">
        <v>165</v>
      </c>
      <c r="C423" s="40" t="s">
        <v>325</v>
      </c>
      <c r="D423" s="11" t="s">
        <v>177</v>
      </c>
      <c r="E423" s="4">
        <f t="shared" ref="E423" si="269">SUM(F423:P423)</f>
        <v>2220.3000000000002</v>
      </c>
      <c r="F423" s="4">
        <v>0</v>
      </c>
      <c r="G423" s="4">
        <v>0</v>
      </c>
      <c r="H423" s="4">
        <v>0</v>
      </c>
      <c r="I423" s="4">
        <f>I424</f>
        <v>0</v>
      </c>
      <c r="J423" s="4">
        <f t="shared" si="267"/>
        <v>0</v>
      </c>
      <c r="K423" s="4">
        <f t="shared" si="267"/>
        <v>425.8</v>
      </c>
      <c r="L423" s="4">
        <f t="shared" si="267"/>
        <v>1794.5</v>
      </c>
      <c r="M423" s="4">
        <f t="shared" si="267"/>
        <v>0</v>
      </c>
      <c r="N423" s="4">
        <f t="shared" si="267"/>
        <v>0</v>
      </c>
      <c r="O423" s="4">
        <f t="shared" si="267"/>
        <v>0</v>
      </c>
      <c r="P423" s="4">
        <f t="shared" si="267"/>
        <v>0</v>
      </c>
    </row>
    <row r="424" spans="1:16" ht="28.5" customHeight="1" x14ac:dyDescent="0.25">
      <c r="A424" s="40"/>
      <c r="B424" s="39"/>
      <c r="C424" s="40"/>
      <c r="D424" s="11" t="s">
        <v>17</v>
      </c>
      <c r="E424" s="4">
        <f t="shared" ref="E424" si="270">SUM(F424:P424)</f>
        <v>2220.3000000000002</v>
      </c>
      <c r="F424" s="4">
        <v>0</v>
      </c>
      <c r="G424" s="4">
        <v>0</v>
      </c>
      <c r="H424" s="4">
        <v>0</v>
      </c>
      <c r="I424" s="4">
        <v>0</v>
      </c>
      <c r="J424" s="4">
        <v>0</v>
      </c>
      <c r="K424" s="4">
        <v>425.8</v>
      </c>
      <c r="L424" s="4">
        <v>1794.5</v>
      </c>
      <c r="M424" s="4">
        <v>0</v>
      </c>
      <c r="N424" s="4">
        <v>0</v>
      </c>
      <c r="O424" s="4">
        <v>0</v>
      </c>
      <c r="P424" s="4">
        <v>0</v>
      </c>
    </row>
    <row r="425" spans="1:16" ht="16.5" customHeight="1" x14ac:dyDescent="0.25">
      <c r="A425" s="40" t="s">
        <v>324</v>
      </c>
      <c r="B425" s="39" t="s">
        <v>165</v>
      </c>
      <c r="C425" s="40" t="s">
        <v>326</v>
      </c>
      <c r="D425" s="11" t="s">
        <v>177</v>
      </c>
      <c r="E425" s="4">
        <f t="shared" ref="E425" si="271">SUM(F425:P425)</f>
        <v>87</v>
      </c>
      <c r="F425" s="4">
        <v>0</v>
      </c>
      <c r="G425" s="4">
        <v>0</v>
      </c>
      <c r="H425" s="4">
        <v>0</v>
      </c>
      <c r="I425" s="4">
        <f>I426</f>
        <v>0</v>
      </c>
      <c r="J425" s="4">
        <f t="shared" si="267"/>
        <v>0</v>
      </c>
      <c r="K425" s="4">
        <f t="shared" si="267"/>
        <v>87</v>
      </c>
      <c r="L425" s="4">
        <f t="shared" si="267"/>
        <v>0</v>
      </c>
      <c r="M425" s="4">
        <f t="shared" si="267"/>
        <v>0</v>
      </c>
      <c r="N425" s="4">
        <f t="shared" si="267"/>
        <v>0</v>
      </c>
      <c r="O425" s="4">
        <f t="shared" si="267"/>
        <v>0</v>
      </c>
      <c r="P425" s="4">
        <f t="shared" si="267"/>
        <v>0</v>
      </c>
    </row>
    <row r="426" spans="1:16" ht="28.5" customHeight="1" x14ac:dyDescent="0.25">
      <c r="A426" s="40"/>
      <c r="B426" s="39"/>
      <c r="C426" s="40"/>
      <c r="D426" s="11" t="s">
        <v>17</v>
      </c>
      <c r="E426" s="4">
        <f t="shared" ref="E426" si="272">SUM(F426:P426)</f>
        <v>87</v>
      </c>
      <c r="F426" s="4">
        <v>0</v>
      </c>
      <c r="G426" s="4">
        <v>0</v>
      </c>
      <c r="H426" s="4">
        <v>0</v>
      </c>
      <c r="I426" s="4">
        <v>0</v>
      </c>
      <c r="J426" s="4">
        <v>0</v>
      </c>
      <c r="K426" s="4">
        <v>87</v>
      </c>
      <c r="L426" s="4">
        <v>0</v>
      </c>
      <c r="M426" s="4">
        <v>0</v>
      </c>
      <c r="N426" s="4">
        <v>0</v>
      </c>
      <c r="O426" s="4">
        <v>0</v>
      </c>
      <c r="P426" s="4">
        <v>0</v>
      </c>
    </row>
    <row r="427" spans="1:16" x14ac:dyDescent="0.25">
      <c r="A427" s="43" t="s">
        <v>179</v>
      </c>
      <c r="B427" s="44"/>
      <c r="C427" s="40"/>
      <c r="D427" s="11" t="s">
        <v>177</v>
      </c>
      <c r="E427" s="4">
        <f t="shared" si="268"/>
        <v>9705.4</v>
      </c>
      <c r="F427" s="4">
        <f>F428+F429</f>
        <v>168.5</v>
      </c>
      <c r="G427" s="4">
        <f t="shared" ref="G427:P427" si="273">G428+G429</f>
        <v>176.7</v>
      </c>
      <c r="H427" s="4">
        <f t="shared" si="273"/>
        <v>185.2</v>
      </c>
      <c r="I427" s="4">
        <f t="shared" si="273"/>
        <v>291.60000000000002</v>
      </c>
      <c r="J427" s="4">
        <f t="shared" si="273"/>
        <v>392.70000000000005</v>
      </c>
      <c r="K427" s="4">
        <f t="shared" si="273"/>
        <v>4497.3</v>
      </c>
      <c r="L427" s="4">
        <f t="shared" si="273"/>
        <v>2369.9</v>
      </c>
      <c r="M427" s="4">
        <f t="shared" si="273"/>
        <v>602</v>
      </c>
      <c r="N427" s="4">
        <f t="shared" si="273"/>
        <v>577.70000000000016</v>
      </c>
      <c r="O427" s="4">
        <f t="shared" si="273"/>
        <v>217.5</v>
      </c>
      <c r="P427" s="4">
        <f t="shared" si="273"/>
        <v>226.3</v>
      </c>
    </row>
    <row r="428" spans="1:16" x14ac:dyDescent="0.25">
      <c r="A428" s="45"/>
      <c r="B428" s="46"/>
      <c r="C428" s="40"/>
      <c r="D428" s="11" t="s">
        <v>17</v>
      </c>
      <c r="E428" s="4">
        <f t="shared" si="268"/>
        <v>9705.4</v>
      </c>
      <c r="F428" s="4">
        <f>F422+F418+F416+F414+F412+F410+F408+F406+F404+F402+F400+F398+F396+F394+F420+F424+F426</f>
        <v>168.5</v>
      </c>
      <c r="G428" s="4">
        <f t="shared" ref="G428:P428" si="274">G422+G418+G416+G414+G412+G410+G408+G406+G404+G402+G400+G398+G396+G394+G420+G424+G426</f>
        <v>176.7</v>
      </c>
      <c r="H428" s="4">
        <f t="shared" si="274"/>
        <v>185.2</v>
      </c>
      <c r="I428" s="4">
        <f>I422+I418+I416+I414+I412+I410+I408+I406+I404+I402+I400+I398+I396+I394+I420+I424+I426</f>
        <v>291.60000000000002</v>
      </c>
      <c r="J428" s="4">
        <f t="shared" si="274"/>
        <v>392.70000000000005</v>
      </c>
      <c r="K428" s="4">
        <f t="shared" si="274"/>
        <v>4497.3</v>
      </c>
      <c r="L428" s="4">
        <f t="shared" si="274"/>
        <v>2369.9</v>
      </c>
      <c r="M428" s="4">
        <f t="shared" si="274"/>
        <v>602</v>
      </c>
      <c r="N428" s="4">
        <f t="shared" si="274"/>
        <v>577.70000000000016</v>
      </c>
      <c r="O428" s="4">
        <f t="shared" si="274"/>
        <v>217.5</v>
      </c>
      <c r="P428" s="4">
        <f t="shared" si="274"/>
        <v>226.3</v>
      </c>
    </row>
    <row r="429" spans="1:16" ht="39" customHeight="1" x14ac:dyDescent="0.25">
      <c r="A429" s="47"/>
      <c r="B429" s="48"/>
      <c r="C429" s="40"/>
      <c r="D429" s="11" t="s">
        <v>19</v>
      </c>
      <c r="E429" s="4">
        <f t="shared" si="268"/>
        <v>0</v>
      </c>
      <c r="F429" s="4">
        <f>0</f>
        <v>0</v>
      </c>
      <c r="G429" s="4">
        <f>0</f>
        <v>0</v>
      </c>
      <c r="H429" s="4">
        <f>0</f>
        <v>0</v>
      </c>
      <c r="I429" s="4">
        <f>0</f>
        <v>0</v>
      </c>
      <c r="J429" s="4">
        <f>0</f>
        <v>0</v>
      </c>
      <c r="K429" s="4">
        <f>0</f>
        <v>0</v>
      </c>
      <c r="L429" s="4">
        <f>0</f>
        <v>0</v>
      </c>
      <c r="M429" s="4">
        <f>0</f>
        <v>0</v>
      </c>
      <c r="N429" s="4">
        <f>0</f>
        <v>0</v>
      </c>
      <c r="O429" s="4">
        <f>0</f>
        <v>0</v>
      </c>
      <c r="P429" s="4">
        <f>0</f>
        <v>0</v>
      </c>
    </row>
    <row r="430" spans="1:16" ht="26.25" customHeight="1" x14ac:dyDescent="0.25">
      <c r="A430" s="40" t="s">
        <v>167</v>
      </c>
      <c r="B430" s="40"/>
      <c r="C430" s="40"/>
      <c r="D430" s="40"/>
      <c r="E430" s="40"/>
      <c r="F430" s="40"/>
      <c r="G430" s="40"/>
      <c r="H430" s="40"/>
      <c r="I430" s="40"/>
      <c r="J430" s="40"/>
      <c r="K430" s="40"/>
      <c r="L430" s="40"/>
      <c r="M430" s="40"/>
      <c r="N430" s="40"/>
      <c r="O430" s="40"/>
      <c r="P430" s="40"/>
    </row>
    <row r="431" spans="1:16" ht="33" customHeight="1" x14ac:dyDescent="0.25">
      <c r="A431" s="34" t="s">
        <v>379</v>
      </c>
      <c r="B431" s="39" t="s">
        <v>168</v>
      </c>
      <c r="C431" s="40" t="s">
        <v>63</v>
      </c>
      <c r="D431" s="11" t="s">
        <v>177</v>
      </c>
      <c r="E431" s="4">
        <f t="shared" ref="E431:E454" si="275">SUM(F431:P431)</f>
        <v>98.3</v>
      </c>
      <c r="F431" s="4">
        <v>3</v>
      </c>
      <c r="G431" s="4">
        <v>3.1</v>
      </c>
      <c r="H431" s="4">
        <f>3.2+20.9+20.9</f>
        <v>45</v>
      </c>
      <c r="I431" s="4">
        <f>3.4+21.9+21.9</f>
        <v>47.199999999999996</v>
      </c>
      <c r="J431" s="4">
        <v>0</v>
      </c>
      <c r="K431" s="4">
        <v>0</v>
      </c>
      <c r="L431" s="4">
        <f>K431+(K431/100*4)</f>
        <v>0</v>
      </c>
      <c r="M431" s="4">
        <f t="shared" ref="M431:P432" si="276">L431+(L431/100*4)</f>
        <v>0</v>
      </c>
      <c r="N431" s="4">
        <f t="shared" si="276"/>
        <v>0</v>
      </c>
      <c r="O431" s="4">
        <f t="shared" si="276"/>
        <v>0</v>
      </c>
      <c r="P431" s="4">
        <f t="shared" si="276"/>
        <v>0</v>
      </c>
    </row>
    <row r="432" spans="1:16" ht="33" customHeight="1" x14ac:dyDescent="0.25">
      <c r="A432" s="36"/>
      <c r="B432" s="39"/>
      <c r="C432" s="40"/>
      <c r="D432" s="11" t="s">
        <v>17</v>
      </c>
      <c r="E432" s="4">
        <f t="shared" si="275"/>
        <v>98.3</v>
      </c>
      <c r="F432" s="4">
        <v>3</v>
      </c>
      <c r="G432" s="4">
        <v>3.1</v>
      </c>
      <c r="H432" s="4">
        <f>3.2+20.9+20.9</f>
        <v>45</v>
      </c>
      <c r="I432" s="4">
        <f>3.4+21.9+21.9</f>
        <v>47.199999999999996</v>
      </c>
      <c r="J432" s="4">
        <v>0</v>
      </c>
      <c r="K432" s="4">
        <v>0</v>
      </c>
      <c r="L432" s="4">
        <f>K432+(K432/100*4)</f>
        <v>0</v>
      </c>
      <c r="M432" s="4">
        <f t="shared" si="276"/>
        <v>0</v>
      </c>
      <c r="N432" s="4">
        <f t="shared" si="276"/>
        <v>0</v>
      </c>
      <c r="O432" s="4">
        <f t="shared" si="276"/>
        <v>0</v>
      </c>
      <c r="P432" s="4">
        <f t="shared" si="276"/>
        <v>0</v>
      </c>
    </row>
    <row r="433" spans="1:16" ht="15" customHeight="1" x14ac:dyDescent="0.25">
      <c r="A433" s="34" t="s">
        <v>380</v>
      </c>
      <c r="B433" s="39" t="s">
        <v>169</v>
      </c>
      <c r="C433" s="40" t="s">
        <v>130</v>
      </c>
      <c r="D433" s="11" t="s">
        <v>177</v>
      </c>
      <c r="E433" s="4">
        <f t="shared" si="275"/>
        <v>30</v>
      </c>
      <c r="F433" s="4">
        <v>30</v>
      </c>
      <c r="G433" s="4">
        <v>0</v>
      </c>
      <c r="H433" s="4">
        <v>0</v>
      </c>
      <c r="I433" s="4">
        <v>0</v>
      </c>
      <c r="J433" s="4">
        <v>0</v>
      </c>
      <c r="K433" s="4">
        <v>0</v>
      </c>
      <c r="L433" s="4">
        <f t="shared" ref="L433:P442" si="277">K433+(K433/100*4)</f>
        <v>0</v>
      </c>
      <c r="M433" s="4">
        <f t="shared" si="277"/>
        <v>0</v>
      </c>
      <c r="N433" s="4">
        <f t="shared" si="277"/>
        <v>0</v>
      </c>
      <c r="O433" s="4">
        <f t="shared" si="277"/>
        <v>0</v>
      </c>
      <c r="P433" s="4">
        <f t="shared" si="277"/>
        <v>0</v>
      </c>
    </row>
    <row r="434" spans="1:16" ht="15" customHeight="1" x14ac:dyDescent="0.25">
      <c r="A434" s="36"/>
      <c r="B434" s="39"/>
      <c r="C434" s="40"/>
      <c r="D434" s="11" t="s">
        <v>17</v>
      </c>
      <c r="E434" s="4">
        <f t="shared" si="275"/>
        <v>30</v>
      </c>
      <c r="F434" s="4">
        <v>30</v>
      </c>
      <c r="G434" s="4">
        <v>0</v>
      </c>
      <c r="H434" s="4">
        <v>0</v>
      </c>
      <c r="I434" s="4">
        <v>0</v>
      </c>
      <c r="J434" s="4">
        <v>0</v>
      </c>
      <c r="K434" s="4">
        <v>0</v>
      </c>
      <c r="L434" s="4">
        <f t="shared" si="277"/>
        <v>0</v>
      </c>
      <c r="M434" s="4">
        <f t="shared" si="277"/>
        <v>0</v>
      </c>
      <c r="N434" s="4">
        <f t="shared" si="277"/>
        <v>0</v>
      </c>
      <c r="O434" s="4">
        <f t="shared" si="277"/>
        <v>0</v>
      </c>
      <c r="P434" s="4">
        <f t="shared" si="277"/>
        <v>0</v>
      </c>
    </row>
    <row r="435" spans="1:16" ht="15" customHeight="1" x14ac:dyDescent="0.25">
      <c r="A435" s="34" t="s">
        <v>381</v>
      </c>
      <c r="B435" s="39" t="s">
        <v>170</v>
      </c>
      <c r="C435" s="40" t="s">
        <v>107</v>
      </c>
      <c r="D435" s="11" t="s">
        <v>177</v>
      </c>
      <c r="E435" s="4">
        <f t="shared" si="275"/>
        <v>24.2</v>
      </c>
      <c r="F435" s="4">
        <v>5.6</v>
      </c>
      <c r="G435" s="4">
        <v>5.9</v>
      </c>
      <c r="H435" s="4">
        <v>6.2</v>
      </c>
      <c r="I435" s="4">
        <v>6.5</v>
      </c>
      <c r="J435" s="4">
        <v>0</v>
      </c>
      <c r="K435" s="4">
        <v>0</v>
      </c>
      <c r="L435" s="4">
        <f t="shared" si="277"/>
        <v>0</v>
      </c>
      <c r="M435" s="4">
        <f t="shared" si="277"/>
        <v>0</v>
      </c>
      <c r="N435" s="4">
        <f t="shared" si="277"/>
        <v>0</v>
      </c>
      <c r="O435" s="4">
        <f t="shared" si="277"/>
        <v>0</v>
      </c>
      <c r="P435" s="4">
        <f t="shared" si="277"/>
        <v>0</v>
      </c>
    </row>
    <row r="436" spans="1:16" ht="15" customHeight="1" x14ac:dyDescent="0.25">
      <c r="A436" s="36"/>
      <c r="B436" s="39"/>
      <c r="C436" s="40"/>
      <c r="D436" s="11" t="s">
        <v>17</v>
      </c>
      <c r="E436" s="4">
        <f t="shared" si="275"/>
        <v>24.2</v>
      </c>
      <c r="F436" s="4">
        <v>5.6</v>
      </c>
      <c r="G436" s="4">
        <v>5.9</v>
      </c>
      <c r="H436" s="4">
        <v>6.2</v>
      </c>
      <c r="I436" s="4">
        <v>6.5</v>
      </c>
      <c r="J436" s="4">
        <v>0</v>
      </c>
      <c r="K436" s="4">
        <v>0</v>
      </c>
      <c r="L436" s="4">
        <f t="shared" si="277"/>
        <v>0</v>
      </c>
      <c r="M436" s="4">
        <f t="shared" si="277"/>
        <v>0</v>
      </c>
      <c r="N436" s="4">
        <f t="shared" si="277"/>
        <v>0</v>
      </c>
      <c r="O436" s="4">
        <f t="shared" si="277"/>
        <v>0</v>
      </c>
      <c r="P436" s="4">
        <f t="shared" si="277"/>
        <v>0</v>
      </c>
    </row>
    <row r="437" spans="1:16" ht="15" customHeight="1" x14ac:dyDescent="0.25">
      <c r="A437" s="34" t="s">
        <v>77</v>
      </c>
      <c r="B437" s="39" t="s">
        <v>171</v>
      </c>
      <c r="C437" s="40" t="s">
        <v>172</v>
      </c>
      <c r="D437" s="11" t="s">
        <v>177</v>
      </c>
      <c r="E437" s="4">
        <f t="shared" si="275"/>
        <v>38.9</v>
      </c>
      <c r="F437" s="4">
        <v>19</v>
      </c>
      <c r="G437" s="4">
        <v>19.899999999999999</v>
      </c>
      <c r="H437" s="4">
        <v>0</v>
      </c>
      <c r="I437" s="4">
        <v>0</v>
      </c>
      <c r="J437" s="4">
        <v>0</v>
      </c>
      <c r="K437" s="4">
        <v>0</v>
      </c>
      <c r="L437" s="4">
        <f t="shared" si="277"/>
        <v>0</v>
      </c>
      <c r="M437" s="4">
        <f t="shared" si="277"/>
        <v>0</v>
      </c>
      <c r="N437" s="4">
        <f t="shared" si="277"/>
        <v>0</v>
      </c>
      <c r="O437" s="4">
        <f t="shared" si="277"/>
        <v>0</v>
      </c>
      <c r="P437" s="4">
        <f t="shared" si="277"/>
        <v>0</v>
      </c>
    </row>
    <row r="438" spans="1:16" ht="15" customHeight="1" x14ac:dyDescent="0.25">
      <c r="A438" s="36"/>
      <c r="B438" s="39"/>
      <c r="C438" s="40"/>
      <c r="D438" s="11" t="s">
        <v>17</v>
      </c>
      <c r="E438" s="4">
        <f t="shared" si="275"/>
        <v>38.9</v>
      </c>
      <c r="F438" s="4">
        <v>19</v>
      </c>
      <c r="G438" s="4">
        <v>19.899999999999999</v>
      </c>
      <c r="H438" s="4">
        <v>0</v>
      </c>
      <c r="I438" s="4">
        <v>0</v>
      </c>
      <c r="J438" s="4">
        <v>0</v>
      </c>
      <c r="K438" s="4">
        <v>0</v>
      </c>
      <c r="L438" s="4">
        <f t="shared" si="277"/>
        <v>0</v>
      </c>
      <c r="M438" s="4">
        <f t="shared" si="277"/>
        <v>0</v>
      </c>
      <c r="N438" s="4">
        <f t="shared" si="277"/>
        <v>0</v>
      </c>
      <c r="O438" s="4">
        <f t="shared" si="277"/>
        <v>0</v>
      </c>
      <c r="P438" s="4">
        <f t="shared" si="277"/>
        <v>0</v>
      </c>
    </row>
    <row r="439" spans="1:16" ht="19.5" customHeight="1" x14ac:dyDescent="0.25">
      <c r="A439" s="34" t="s">
        <v>382</v>
      </c>
      <c r="B439" s="39" t="s">
        <v>173</v>
      </c>
      <c r="C439" s="40" t="s">
        <v>63</v>
      </c>
      <c r="D439" s="11" t="s">
        <v>177</v>
      </c>
      <c r="E439" s="4">
        <f t="shared" si="275"/>
        <v>137.9</v>
      </c>
      <c r="F439" s="4">
        <v>10</v>
      </c>
      <c r="G439" s="4">
        <v>10.5</v>
      </c>
      <c r="H439" s="4">
        <v>11</v>
      </c>
      <c r="I439" s="4">
        <v>11.5</v>
      </c>
      <c r="J439" s="4">
        <v>12</v>
      </c>
      <c r="K439" s="4">
        <v>12.5</v>
      </c>
      <c r="L439" s="4">
        <f>L440</f>
        <v>13</v>
      </c>
      <c r="M439" s="4">
        <f>M440</f>
        <v>13.5</v>
      </c>
      <c r="N439" s="4">
        <f>N440</f>
        <v>14</v>
      </c>
      <c r="O439" s="4">
        <f t="shared" ref="O439:P439" si="278">O440</f>
        <v>14.6</v>
      </c>
      <c r="P439" s="4">
        <f t="shared" si="278"/>
        <v>15.3</v>
      </c>
    </row>
    <row r="440" spans="1:16" ht="19.5" customHeight="1" x14ac:dyDescent="0.25">
      <c r="A440" s="36"/>
      <c r="B440" s="39"/>
      <c r="C440" s="40"/>
      <c r="D440" s="11" t="s">
        <v>17</v>
      </c>
      <c r="E440" s="4">
        <f t="shared" si="275"/>
        <v>137.9</v>
      </c>
      <c r="F440" s="4">
        <v>10</v>
      </c>
      <c r="G440" s="4">
        <v>10.5</v>
      </c>
      <c r="H440" s="4">
        <v>11</v>
      </c>
      <c r="I440" s="4">
        <v>11.5</v>
      </c>
      <c r="J440" s="4">
        <v>12</v>
      </c>
      <c r="K440" s="4">
        <v>12.5</v>
      </c>
      <c r="L440" s="4">
        <v>13</v>
      </c>
      <c r="M440" s="4">
        <v>13.5</v>
      </c>
      <c r="N440" s="4">
        <v>14</v>
      </c>
      <c r="O440" s="4">
        <v>14.6</v>
      </c>
      <c r="P440" s="4">
        <v>15.3</v>
      </c>
    </row>
    <row r="441" spans="1:16" ht="27" customHeight="1" x14ac:dyDescent="0.25">
      <c r="A441" s="34" t="s">
        <v>383</v>
      </c>
      <c r="B441" s="39" t="s">
        <v>174</v>
      </c>
      <c r="C441" s="40" t="s">
        <v>175</v>
      </c>
      <c r="D441" s="11" t="s">
        <v>177</v>
      </c>
      <c r="E441" s="4">
        <f t="shared" si="275"/>
        <v>38.9</v>
      </c>
      <c r="F441" s="4">
        <v>19</v>
      </c>
      <c r="G441" s="4">
        <v>19.899999999999999</v>
      </c>
      <c r="H441" s="4">
        <v>0</v>
      </c>
      <c r="I441" s="4">
        <v>0</v>
      </c>
      <c r="J441" s="4">
        <v>0</v>
      </c>
      <c r="K441" s="4">
        <v>0</v>
      </c>
      <c r="L441" s="4">
        <f t="shared" si="277"/>
        <v>0</v>
      </c>
      <c r="M441" s="4">
        <f t="shared" si="277"/>
        <v>0</v>
      </c>
      <c r="N441" s="4">
        <f t="shared" si="277"/>
        <v>0</v>
      </c>
      <c r="O441" s="4">
        <f t="shared" si="277"/>
        <v>0</v>
      </c>
      <c r="P441" s="4">
        <f t="shared" si="277"/>
        <v>0</v>
      </c>
    </row>
    <row r="442" spans="1:16" ht="19.5" customHeight="1" x14ac:dyDescent="0.25">
      <c r="A442" s="36"/>
      <c r="B442" s="39"/>
      <c r="C442" s="40"/>
      <c r="D442" s="11" t="s">
        <v>17</v>
      </c>
      <c r="E442" s="4">
        <f t="shared" si="275"/>
        <v>38.9</v>
      </c>
      <c r="F442" s="4">
        <v>19</v>
      </c>
      <c r="G442" s="4">
        <v>19.899999999999999</v>
      </c>
      <c r="H442" s="4">
        <v>0</v>
      </c>
      <c r="I442" s="4">
        <v>0</v>
      </c>
      <c r="J442" s="4">
        <v>0</v>
      </c>
      <c r="K442" s="4">
        <v>0</v>
      </c>
      <c r="L442" s="4">
        <f t="shared" si="277"/>
        <v>0</v>
      </c>
      <c r="M442" s="4">
        <f t="shared" si="277"/>
        <v>0</v>
      </c>
      <c r="N442" s="4">
        <f t="shared" si="277"/>
        <v>0</v>
      </c>
      <c r="O442" s="4">
        <f t="shared" si="277"/>
        <v>0</v>
      </c>
      <c r="P442" s="4">
        <f t="shared" si="277"/>
        <v>0</v>
      </c>
    </row>
    <row r="443" spans="1:16" ht="32.25" customHeight="1" x14ac:dyDescent="0.25">
      <c r="A443" s="40" t="s">
        <v>384</v>
      </c>
      <c r="B443" s="39" t="s">
        <v>176</v>
      </c>
      <c r="C443" s="40" t="s">
        <v>63</v>
      </c>
      <c r="D443" s="11" t="s">
        <v>177</v>
      </c>
      <c r="E443" s="4">
        <f t="shared" si="275"/>
        <v>522.1</v>
      </c>
      <c r="F443" s="4">
        <v>40</v>
      </c>
      <c r="G443" s="4">
        <v>42</v>
      </c>
      <c r="H443" s="4">
        <v>44</v>
      </c>
      <c r="I443" s="4">
        <v>46.1</v>
      </c>
      <c r="J443" s="4">
        <v>48.1</v>
      </c>
      <c r="K443" s="4">
        <f>K444</f>
        <v>19.700000000000003</v>
      </c>
      <c r="L443" s="4">
        <f t="shared" ref="L443:M443" si="279">L444</f>
        <v>52.1</v>
      </c>
      <c r="M443" s="4">
        <f t="shared" si="279"/>
        <v>54.2</v>
      </c>
      <c r="N443" s="4">
        <f>N444</f>
        <v>56.4</v>
      </c>
      <c r="O443" s="4">
        <f t="shared" ref="O443:P443" si="280">O444</f>
        <v>58.6</v>
      </c>
      <c r="P443" s="4">
        <f t="shared" si="280"/>
        <v>60.9</v>
      </c>
    </row>
    <row r="444" spans="1:16" ht="24" customHeight="1" x14ac:dyDescent="0.25">
      <c r="A444" s="40"/>
      <c r="B444" s="39"/>
      <c r="C444" s="40"/>
      <c r="D444" s="11" t="s">
        <v>17</v>
      </c>
      <c r="E444" s="4">
        <f t="shared" si="275"/>
        <v>522.1</v>
      </c>
      <c r="F444" s="4">
        <v>40</v>
      </c>
      <c r="G444" s="4">
        <v>42</v>
      </c>
      <c r="H444" s="4">
        <v>44</v>
      </c>
      <c r="I444" s="4">
        <v>46.1</v>
      </c>
      <c r="J444" s="4">
        <v>48.1</v>
      </c>
      <c r="K444" s="4">
        <f>50.1-30.4</f>
        <v>19.700000000000003</v>
      </c>
      <c r="L444" s="4">
        <v>52.1</v>
      </c>
      <c r="M444" s="4">
        <v>54.2</v>
      </c>
      <c r="N444" s="4">
        <v>56.4</v>
      </c>
      <c r="O444" s="4">
        <v>58.6</v>
      </c>
      <c r="P444" s="4">
        <v>60.9</v>
      </c>
    </row>
    <row r="445" spans="1:16" ht="15" customHeight="1" x14ac:dyDescent="0.25">
      <c r="A445" s="41" t="s">
        <v>180</v>
      </c>
      <c r="B445" s="41"/>
      <c r="C445" s="10"/>
      <c r="D445" s="11" t="s">
        <v>177</v>
      </c>
      <c r="E445" s="4">
        <f t="shared" si="275"/>
        <v>890.30000000000018</v>
      </c>
      <c r="F445" s="4">
        <f>F446+F447</f>
        <v>126.6</v>
      </c>
      <c r="G445" s="4">
        <f t="shared" ref="G445:P445" si="281">G446+G447</f>
        <v>101.30000000000001</v>
      </c>
      <c r="H445" s="4">
        <f t="shared" si="281"/>
        <v>106.2</v>
      </c>
      <c r="I445" s="4">
        <f t="shared" si="281"/>
        <v>111.29999999999998</v>
      </c>
      <c r="J445" s="4">
        <f t="shared" si="281"/>
        <v>60.1</v>
      </c>
      <c r="K445" s="4">
        <f t="shared" si="281"/>
        <v>32.200000000000003</v>
      </c>
      <c r="L445" s="4">
        <f t="shared" si="281"/>
        <v>65.099999999999994</v>
      </c>
      <c r="M445" s="4">
        <f t="shared" si="281"/>
        <v>67.7</v>
      </c>
      <c r="N445" s="4">
        <f t="shared" si="281"/>
        <v>70.400000000000006</v>
      </c>
      <c r="O445" s="4">
        <f t="shared" si="281"/>
        <v>73.2</v>
      </c>
      <c r="P445" s="4">
        <f t="shared" si="281"/>
        <v>76.2</v>
      </c>
    </row>
    <row r="446" spans="1:16" ht="15" customHeight="1" x14ac:dyDescent="0.25">
      <c r="A446" s="41"/>
      <c r="B446" s="41"/>
      <c r="C446" s="10"/>
      <c r="D446" s="11" t="s">
        <v>17</v>
      </c>
      <c r="E446" s="4">
        <f t="shared" si="275"/>
        <v>890.30000000000018</v>
      </c>
      <c r="F446" s="4">
        <f>F444+F442+F440+F438+F436+F434+F432</f>
        <v>126.6</v>
      </c>
      <c r="G446" s="4">
        <f t="shared" ref="G446:P446" si="282">G444+G442+G440+G438+G436+G434+G432</f>
        <v>101.30000000000001</v>
      </c>
      <c r="H446" s="4">
        <f t="shared" si="282"/>
        <v>106.2</v>
      </c>
      <c r="I446" s="4">
        <f t="shared" si="282"/>
        <v>111.29999999999998</v>
      </c>
      <c r="J446" s="4">
        <f t="shared" si="282"/>
        <v>60.1</v>
      </c>
      <c r="K446" s="4">
        <f t="shared" si="282"/>
        <v>32.200000000000003</v>
      </c>
      <c r="L446" s="4">
        <f t="shared" si="282"/>
        <v>65.099999999999994</v>
      </c>
      <c r="M446" s="4">
        <f t="shared" si="282"/>
        <v>67.7</v>
      </c>
      <c r="N446" s="4">
        <f t="shared" si="282"/>
        <v>70.400000000000006</v>
      </c>
      <c r="O446" s="4">
        <f t="shared" si="282"/>
        <v>73.2</v>
      </c>
      <c r="P446" s="4">
        <f t="shared" si="282"/>
        <v>76.2</v>
      </c>
    </row>
    <row r="447" spans="1:16" ht="15" customHeight="1" x14ac:dyDescent="0.25">
      <c r="A447" s="41"/>
      <c r="B447" s="41"/>
      <c r="C447" s="10"/>
      <c r="D447" s="10" t="s">
        <v>19</v>
      </c>
      <c r="E447" s="4">
        <f t="shared" si="275"/>
        <v>0</v>
      </c>
      <c r="F447" s="4">
        <f>0</f>
        <v>0</v>
      </c>
      <c r="G447" s="4">
        <f>0</f>
        <v>0</v>
      </c>
      <c r="H447" s="4">
        <f>0</f>
        <v>0</v>
      </c>
      <c r="I447" s="4">
        <f>0</f>
        <v>0</v>
      </c>
      <c r="J447" s="4">
        <f>0</f>
        <v>0</v>
      </c>
      <c r="K447" s="4">
        <f>0</f>
        <v>0</v>
      </c>
      <c r="L447" s="4">
        <f>0</f>
        <v>0</v>
      </c>
      <c r="M447" s="4">
        <f>0</f>
        <v>0</v>
      </c>
      <c r="N447" s="4">
        <f>0</f>
        <v>0</v>
      </c>
      <c r="O447" s="4">
        <f>0</f>
        <v>0</v>
      </c>
      <c r="P447" s="4">
        <f>0</f>
        <v>0</v>
      </c>
    </row>
    <row r="448" spans="1:16" ht="15" customHeight="1" x14ac:dyDescent="0.25">
      <c r="A448" s="39" t="s">
        <v>181</v>
      </c>
      <c r="B448" s="39"/>
      <c r="C448" s="11"/>
      <c r="D448" s="11" t="s">
        <v>177</v>
      </c>
      <c r="E448" s="4">
        <f t="shared" si="275"/>
        <v>118217.97399999997</v>
      </c>
      <c r="F448" s="4">
        <f>F449+F450</f>
        <v>843.8</v>
      </c>
      <c r="G448" s="4">
        <f t="shared" ref="G448:P448" si="283">G449+G450</f>
        <v>2171.8999999999996</v>
      </c>
      <c r="H448" s="4">
        <f t="shared" si="283"/>
        <v>2200.1999999999998</v>
      </c>
      <c r="I448" s="4">
        <f t="shared" si="283"/>
        <v>12966.39</v>
      </c>
      <c r="J448" s="4">
        <f t="shared" si="283"/>
        <v>19290.8</v>
      </c>
      <c r="K448" s="4">
        <f t="shared" si="283"/>
        <v>24728.7</v>
      </c>
      <c r="L448" s="4">
        <f t="shared" si="283"/>
        <v>16286.983999999999</v>
      </c>
      <c r="M448" s="4">
        <f t="shared" si="283"/>
        <v>16644.5</v>
      </c>
      <c r="N448" s="4">
        <f t="shared" si="283"/>
        <v>16708.599999999999</v>
      </c>
      <c r="O448" s="4">
        <f t="shared" si="283"/>
        <v>3236.4</v>
      </c>
      <c r="P448" s="4">
        <f t="shared" si="283"/>
        <v>3139.7000000000003</v>
      </c>
    </row>
    <row r="449" spans="1:17" ht="15" customHeight="1" x14ac:dyDescent="0.25">
      <c r="A449" s="39"/>
      <c r="B449" s="39"/>
      <c r="C449" s="11"/>
      <c r="D449" s="11" t="s">
        <v>17</v>
      </c>
      <c r="E449" s="4">
        <f t="shared" si="275"/>
        <v>43547.373999999996</v>
      </c>
      <c r="F449" s="4">
        <f t="shared" ref="F449:O449" si="284">F446+F390+F352+F341+F428</f>
        <v>843.8</v>
      </c>
      <c r="G449" s="4">
        <f t="shared" si="284"/>
        <v>1591.6</v>
      </c>
      <c r="H449" s="4">
        <f t="shared" si="284"/>
        <v>1619.8999999999999</v>
      </c>
      <c r="I449" s="4">
        <f t="shared" si="284"/>
        <v>3992.29</v>
      </c>
      <c r="J449" s="4">
        <f t="shared" si="284"/>
        <v>7559.3</v>
      </c>
      <c r="K449" s="4">
        <f t="shared" si="284"/>
        <v>8596.7000000000007</v>
      </c>
      <c r="L449" s="4">
        <f t="shared" si="284"/>
        <v>5396.1839999999993</v>
      </c>
      <c r="M449" s="4">
        <f t="shared" si="284"/>
        <v>3753.7</v>
      </c>
      <c r="N449" s="4">
        <f t="shared" si="284"/>
        <v>3817.8</v>
      </c>
      <c r="O449" s="4">
        <f t="shared" si="284"/>
        <v>3236.4</v>
      </c>
      <c r="P449" s="4">
        <f>P446+P422+P390+P352+P341</f>
        <v>3139.7000000000003</v>
      </c>
    </row>
    <row r="450" spans="1:17" ht="15" customHeight="1" x14ac:dyDescent="0.25">
      <c r="A450" s="39"/>
      <c r="B450" s="39"/>
      <c r="C450" s="11"/>
      <c r="D450" s="10" t="s">
        <v>19</v>
      </c>
      <c r="E450" s="4">
        <f t="shared" si="275"/>
        <v>74670.600000000006</v>
      </c>
      <c r="F450" s="4">
        <f t="shared" ref="F450:P450" si="285">F447+F429+F391+F353+F342</f>
        <v>0</v>
      </c>
      <c r="G450" s="4">
        <f t="shared" si="285"/>
        <v>580.29999999999995</v>
      </c>
      <c r="H450" s="4">
        <f t="shared" si="285"/>
        <v>580.29999999999995</v>
      </c>
      <c r="I450" s="4">
        <f t="shared" si="285"/>
        <v>8974.1</v>
      </c>
      <c r="J450" s="4">
        <f t="shared" si="285"/>
        <v>11731.5</v>
      </c>
      <c r="K450" s="4">
        <f t="shared" si="285"/>
        <v>16132</v>
      </c>
      <c r="L450" s="4">
        <f t="shared" si="285"/>
        <v>10890.8</v>
      </c>
      <c r="M450" s="4">
        <f t="shared" si="285"/>
        <v>12890.8</v>
      </c>
      <c r="N450" s="4">
        <f t="shared" si="285"/>
        <v>12890.8</v>
      </c>
      <c r="O450" s="4">
        <f t="shared" si="285"/>
        <v>0</v>
      </c>
      <c r="P450" s="4">
        <f t="shared" si="285"/>
        <v>0</v>
      </c>
    </row>
    <row r="451" spans="1:17" s="17" customFormat="1" ht="15" customHeight="1" x14ac:dyDescent="0.25">
      <c r="A451" s="40" t="s">
        <v>182</v>
      </c>
      <c r="B451" s="40"/>
      <c r="C451" s="40"/>
      <c r="D451" s="11" t="s">
        <v>177</v>
      </c>
      <c r="E451" s="4">
        <f t="shared" si="275"/>
        <v>1278735.3699999999</v>
      </c>
      <c r="F451" s="4">
        <f>F452+F453</f>
        <v>44374</v>
      </c>
      <c r="G451" s="4">
        <f t="shared" ref="G451:H451" si="286">G452+G453</f>
        <v>87323.000000000015</v>
      </c>
      <c r="H451" s="4">
        <f t="shared" si="286"/>
        <v>31518.2</v>
      </c>
      <c r="I451" s="4">
        <f>I452+I453+I454</f>
        <v>47532.490000000005</v>
      </c>
      <c r="J451" s="4">
        <f>J452+J453+J454</f>
        <v>69400.100000000006</v>
      </c>
      <c r="K451" s="4">
        <f t="shared" ref="K451:P451" si="287">K452+K453+K454</f>
        <v>206322.59999999998</v>
      </c>
      <c r="L451" s="4">
        <f t="shared" si="287"/>
        <v>262438.78000000003</v>
      </c>
      <c r="M451" s="4">
        <f t="shared" si="287"/>
        <v>368701.89999999997</v>
      </c>
      <c r="N451" s="4">
        <f t="shared" si="287"/>
        <v>109850.4</v>
      </c>
      <c r="O451" s="4">
        <f t="shared" si="287"/>
        <v>25276.500000000004</v>
      </c>
      <c r="P451" s="4">
        <f t="shared" si="287"/>
        <v>25997.399999999998</v>
      </c>
    </row>
    <row r="452" spans="1:17" s="17" customFormat="1" ht="15" customHeight="1" x14ac:dyDescent="0.25">
      <c r="A452" s="40"/>
      <c r="B452" s="40"/>
      <c r="C452" s="40"/>
      <c r="D452" s="11" t="s">
        <v>17</v>
      </c>
      <c r="E452" s="4">
        <f t="shared" si="275"/>
        <v>612160.77</v>
      </c>
      <c r="F452" s="4">
        <f t="shared" ref="F452:P452" si="288">F449+F239</f>
        <v>15276.3</v>
      </c>
      <c r="G452" s="4">
        <f t="shared" si="288"/>
        <v>19069.3</v>
      </c>
      <c r="H452" s="4">
        <f t="shared" si="288"/>
        <v>29454.400000000001</v>
      </c>
      <c r="I452" s="4">
        <f t="shared" si="288"/>
        <v>37053.19</v>
      </c>
      <c r="J452" s="4">
        <f t="shared" si="288"/>
        <v>37257.200000000004</v>
      </c>
      <c r="K452" s="4">
        <f t="shared" si="288"/>
        <v>50483.3</v>
      </c>
      <c r="L452" s="4">
        <f t="shared" si="288"/>
        <v>150789.18</v>
      </c>
      <c r="M452" s="4">
        <f t="shared" si="288"/>
        <v>124544.39999999998</v>
      </c>
      <c r="N452" s="4">
        <f t="shared" si="288"/>
        <v>96959.599999999991</v>
      </c>
      <c r="O452" s="4">
        <f t="shared" si="288"/>
        <v>25276.500000000004</v>
      </c>
      <c r="P452" s="4">
        <f t="shared" si="288"/>
        <v>25997.399999999998</v>
      </c>
    </row>
    <row r="453" spans="1:17" s="17" customFormat="1" ht="15" customHeight="1" x14ac:dyDescent="0.25">
      <c r="A453" s="40"/>
      <c r="B453" s="40"/>
      <c r="C453" s="40"/>
      <c r="D453" s="10" t="s">
        <v>19</v>
      </c>
      <c r="E453" s="4">
        <f t="shared" si="275"/>
        <v>645986.70000000007</v>
      </c>
      <c r="F453" s="4">
        <f t="shared" ref="F453:P453" si="289">F450+F240</f>
        <v>29097.7</v>
      </c>
      <c r="G453" s="4">
        <f t="shared" si="289"/>
        <v>68253.700000000012</v>
      </c>
      <c r="H453" s="4">
        <f t="shared" si="289"/>
        <v>2063.8000000000002</v>
      </c>
      <c r="I453" s="4">
        <f t="shared" si="289"/>
        <v>9379.3000000000011</v>
      </c>
      <c r="J453" s="4">
        <f t="shared" si="289"/>
        <v>12655</v>
      </c>
      <c r="K453" s="4">
        <f t="shared" si="289"/>
        <v>155839.29999999999</v>
      </c>
      <c r="L453" s="4">
        <f t="shared" si="289"/>
        <v>111649.60000000001</v>
      </c>
      <c r="M453" s="4">
        <f t="shared" si="289"/>
        <v>244157.5</v>
      </c>
      <c r="N453" s="4">
        <f t="shared" si="289"/>
        <v>12890.8</v>
      </c>
      <c r="O453" s="4">
        <f t="shared" si="289"/>
        <v>0</v>
      </c>
      <c r="P453" s="4">
        <f t="shared" si="289"/>
        <v>0</v>
      </c>
    </row>
    <row r="454" spans="1:17" s="18" customFormat="1" ht="15" customHeight="1" x14ac:dyDescent="0.25">
      <c r="A454" s="40"/>
      <c r="B454" s="40"/>
      <c r="C454" s="40"/>
      <c r="D454" s="11" t="s">
        <v>18</v>
      </c>
      <c r="E454" s="4">
        <f t="shared" si="275"/>
        <v>20587.900000000001</v>
      </c>
      <c r="F454" s="4">
        <v>0</v>
      </c>
      <c r="G454" s="4">
        <v>0</v>
      </c>
      <c r="H454" s="4">
        <v>0</v>
      </c>
      <c r="I454" s="4">
        <f>I241</f>
        <v>1100</v>
      </c>
      <c r="J454" s="4">
        <f t="shared" ref="J454:P454" si="290">J241</f>
        <v>19487.900000000001</v>
      </c>
      <c r="K454" s="4">
        <f t="shared" si="290"/>
        <v>0</v>
      </c>
      <c r="L454" s="4">
        <f t="shared" si="290"/>
        <v>0</v>
      </c>
      <c r="M454" s="4">
        <f t="shared" si="290"/>
        <v>0</v>
      </c>
      <c r="N454" s="4">
        <f t="shared" si="290"/>
        <v>0</v>
      </c>
      <c r="O454" s="4">
        <f t="shared" si="290"/>
        <v>0</v>
      </c>
      <c r="P454" s="4">
        <f t="shared" si="290"/>
        <v>0</v>
      </c>
      <c r="Q454" s="18" t="s">
        <v>231</v>
      </c>
    </row>
    <row r="455" spans="1:17" ht="18.75" x14ac:dyDescent="0.25">
      <c r="P455" s="5"/>
    </row>
    <row r="458" spans="1:17" x14ac:dyDescent="0.25">
      <c r="J458" s="3"/>
    </row>
    <row r="460" spans="1:17" x14ac:dyDescent="0.25">
      <c r="J460" s="3"/>
    </row>
    <row r="462" spans="1:17" x14ac:dyDescent="0.25">
      <c r="J462" s="3"/>
    </row>
  </sheetData>
  <mergeCells count="521">
    <mergeCell ref="B98:B100"/>
    <mergeCell ref="C98:C100"/>
    <mergeCell ref="A92:A94"/>
    <mergeCell ref="B92:B94"/>
    <mergeCell ref="C92:C94"/>
    <mergeCell ref="A95:A97"/>
    <mergeCell ref="B95:B97"/>
    <mergeCell ref="C95:C97"/>
    <mergeCell ref="B86:B88"/>
    <mergeCell ref="C86:C88"/>
    <mergeCell ref="A89:A91"/>
    <mergeCell ref="B89:B91"/>
    <mergeCell ref="C89:C91"/>
    <mergeCell ref="A98:A100"/>
    <mergeCell ref="A158:A159"/>
    <mergeCell ref="B158:B159"/>
    <mergeCell ref="C158:C159"/>
    <mergeCell ref="C112:C113"/>
    <mergeCell ref="A105:P105"/>
    <mergeCell ref="A106:A107"/>
    <mergeCell ref="B106:B107"/>
    <mergeCell ref="C106:C107"/>
    <mergeCell ref="C101:C104"/>
    <mergeCell ref="A130:A131"/>
    <mergeCell ref="B130:B131"/>
    <mergeCell ref="C130:C131"/>
    <mergeCell ref="A122:B124"/>
    <mergeCell ref="C122:C124"/>
    <mergeCell ref="A125:P125"/>
    <mergeCell ref="A126:A127"/>
    <mergeCell ref="B126:B127"/>
    <mergeCell ref="C126:C127"/>
    <mergeCell ref="A128:A129"/>
    <mergeCell ref="B128:B129"/>
    <mergeCell ref="C128:C129"/>
    <mergeCell ref="B112:B113"/>
    <mergeCell ref="A112:A113"/>
    <mergeCell ref="A120:A121"/>
    <mergeCell ref="J1:P4"/>
    <mergeCell ref="A337:A339"/>
    <mergeCell ref="B337:B339"/>
    <mergeCell ref="C337:C339"/>
    <mergeCell ref="A423:A424"/>
    <mergeCell ref="B423:B424"/>
    <mergeCell ref="C423:C424"/>
    <mergeCell ref="B365:B366"/>
    <mergeCell ref="C365:C366"/>
    <mergeCell ref="B367:B368"/>
    <mergeCell ref="C367:C368"/>
    <mergeCell ref="B369:B370"/>
    <mergeCell ref="C369:C370"/>
    <mergeCell ref="A217:A218"/>
    <mergeCell ref="B217:B218"/>
    <mergeCell ref="C217:C218"/>
    <mergeCell ref="A219:A220"/>
    <mergeCell ref="B219:B220"/>
    <mergeCell ref="C219:C220"/>
    <mergeCell ref="A213:A214"/>
    <mergeCell ref="B213:B214"/>
    <mergeCell ref="C213:C214"/>
    <mergeCell ref="A235:B237"/>
    <mergeCell ref="A86:A88"/>
    <mergeCell ref="A425:A426"/>
    <mergeCell ref="B425:B426"/>
    <mergeCell ref="C425:C426"/>
    <mergeCell ref="B371:B372"/>
    <mergeCell ref="C371:C372"/>
    <mergeCell ref="B373:B374"/>
    <mergeCell ref="C373:C374"/>
    <mergeCell ref="B375:B376"/>
    <mergeCell ref="C375:C376"/>
    <mergeCell ref="C387:C388"/>
    <mergeCell ref="A389:B391"/>
    <mergeCell ref="C389:C391"/>
    <mergeCell ref="B383:B384"/>
    <mergeCell ref="C383:C384"/>
    <mergeCell ref="A385:A386"/>
    <mergeCell ref="B385:B386"/>
    <mergeCell ref="C385:C386"/>
    <mergeCell ref="B377:B378"/>
    <mergeCell ref="C377:C378"/>
    <mergeCell ref="B379:B380"/>
    <mergeCell ref="C379:C380"/>
    <mergeCell ref="B381:B382"/>
    <mergeCell ref="C381:C382"/>
    <mergeCell ref="A381:A382"/>
    <mergeCell ref="C235:C237"/>
    <mergeCell ref="A238:B241"/>
    <mergeCell ref="A223:A224"/>
    <mergeCell ref="B223:B224"/>
    <mergeCell ref="C223:C224"/>
    <mergeCell ref="A225:B227"/>
    <mergeCell ref="C225:C227"/>
    <mergeCell ref="A221:A222"/>
    <mergeCell ref="B221:B222"/>
    <mergeCell ref="C221:C222"/>
    <mergeCell ref="A233:A234"/>
    <mergeCell ref="B233:B234"/>
    <mergeCell ref="C233:C234"/>
    <mergeCell ref="A229:A230"/>
    <mergeCell ref="B229:B230"/>
    <mergeCell ref="C229:C230"/>
    <mergeCell ref="A231:A232"/>
    <mergeCell ref="B231:B232"/>
    <mergeCell ref="C231:C232"/>
    <mergeCell ref="A228:P228"/>
    <mergeCell ref="C238:C241"/>
    <mergeCell ref="C47:C49"/>
    <mergeCell ref="A40:A43"/>
    <mergeCell ref="B40:B43"/>
    <mergeCell ref="B34:B36"/>
    <mergeCell ref="C34:C36"/>
    <mergeCell ref="B37:B39"/>
    <mergeCell ref="C37:C39"/>
    <mergeCell ref="D6:P6"/>
    <mergeCell ref="A16:A18"/>
    <mergeCell ref="B16:B18"/>
    <mergeCell ref="C16:C18"/>
    <mergeCell ref="A19:A21"/>
    <mergeCell ref="B19:B21"/>
    <mergeCell ref="C19:C21"/>
    <mergeCell ref="C6:C7"/>
    <mergeCell ref="A6:A7"/>
    <mergeCell ref="B6:B7"/>
    <mergeCell ref="A13:A15"/>
    <mergeCell ref="B13:B15"/>
    <mergeCell ref="C13:C15"/>
    <mergeCell ref="A8:P8"/>
    <mergeCell ref="A9:P9"/>
    <mergeCell ref="A63:A66"/>
    <mergeCell ref="C25:C27"/>
    <mergeCell ref="B25:B27"/>
    <mergeCell ref="A10:A12"/>
    <mergeCell ref="B10:B12"/>
    <mergeCell ref="C10:C12"/>
    <mergeCell ref="A37:A39"/>
    <mergeCell ref="C28:C30"/>
    <mergeCell ref="C31:C33"/>
    <mergeCell ref="C40:C43"/>
    <mergeCell ref="A22:A24"/>
    <mergeCell ref="A28:A30"/>
    <mergeCell ref="B28:B30"/>
    <mergeCell ref="A31:A33"/>
    <mergeCell ref="B31:B33"/>
    <mergeCell ref="B22:B24"/>
    <mergeCell ref="C22:C24"/>
    <mergeCell ref="A25:A27"/>
    <mergeCell ref="A34:A36"/>
    <mergeCell ref="A44:A46"/>
    <mergeCell ref="B44:B46"/>
    <mergeCell ref="C44:C46"/>
    <mergeCell ref="A47:A49"/>
    <mergeCell ref="B47:B49"/>
    <mergeCell ref="A73:A76"/>
    <mergeCell ref="B73:B76"/>
    <mergeCell ref="C73:C76"/>
    <mergeCell ref="A77:A79"/>
    <mergeCell ref="A67:A69"/>
    <mergeCell ref="B67:B69"/>
    <mergeCell ref="C67:C69"/>
    <mergeCell ref="A70:A72"/>
    <mergeCell ref="B70:B72"/>
    <mergeCell ref="C70:C72"/>
    <mergeCell ref="B56:B58"/>
    <mergeCell ref="C56:C58"/>
    <mergeCell ref="C59:C62"/>
    <mergeCell ref="B59:B62"/>
    <mergeCell ref="A59:A62"/>
    <mergeCell ref="A50:A52"/>
    <mergeCell ref="B50:B52"/>
    <mergeCell ref="C50:C52"/>
    <mergeCell ref="A53:A55"/>
    <mergeCell ref="B53:B55"/>
    <mergeCell ref="C53:C55"/>
    <mergeCell ref="A56:A58"/>
    <mergeCell ref="C63:C66"/>
    <mergeCell ref="B77:B79"/>
    <mergeCell ref="C77:C79"/>
    <mergeCell ref="A101:B104"/>
    <mergeCell ref="A83:A85"/>
    <mergeCell ref="B83:B85"/>
    <mergeCell ref="C83:C85"/>
    <mergeCell ref="C120:C121"/>
    <mergeCell ref="A114:A115"/>
    <mergeCell ref="B114:B115"/>
    <mergeCell ref="C114:C115"/>
    <mergeCell ref="A116:A117"/>
    <mergeCell ref="B116:B117"/>
    <mergeCell ref="C116:C117"/>
    <mergeCell ref="A118:A119"/>
    <mergeCell ref="B118:B119"/>
    <mergeCell ref="C118:C119"/>
    <mergeCell ref="A108:A109"/>
    <mergeCell ref="B108:B109"/>
    <mergeCell ref="C108:C109"/>
    <mergeCell ref="A110:A111"/>
    <mergeCell ref="B110:B111"/>
    <mergeCell ref="C110:C111"/>
    <mergeCell ref="B63:B66"/>
    <mergeCell ref="B120:B121"/>
    <mergeCell ref="A138:A139"/>
    <mergeCell ref="B138:B139"/>
    <mergeCell ref="C138:C139"/>
    <mergeCell ref="A132:A133"/>
    <mergeCell ref="B132:B133"/>
    <mergeCell ref="C132:C133"/>
    <mergeCell ref="A134:A135"/>
    <mergeCell ref="B134:B135"/>
    <mergeCell ref="C134:C135"/>
    <mergeCell ref="A166:A167"/>
    <mergeCell ref="B166:B167"/>
    <mergeCell ref="C166:C167"/>
    <mergeCell ref="A168:A169"/>
    <mergeCell ref="B168:B169"/>
    <mergeCell ref="C168:C169"/>
    <mergeCell ref="A160:B162"/>
    <mergeCell ref="C160:C162"/>
    <mergeCell ref="A163:P163"/>
    <mergeCell ref="A164:A165"/>
    <mergeCell ref="B164:B165"/>
    <mergeCell ref="C164:C165"/>
    <mergeCell ref="A176:A177"/>
    <mergeCell ref="B176:B177"/>
    <mergeCell ref="C176:C177"/>
    <mergeCell ref="A178:A179"/>
    <mergeCell ref="B178:B179"/>
    <mergeCell ref="C178:C179"/>
    <mergeCell ref="A170:B172"/>
    <mergeCell ref="C170:C172"/>
    <mergeCell ref="A173:P173"/>
    <mergeCell ref="A174:A175"/>
    <mergeCell ref="B174:B175"/>
    <mergeCell ref="C174:C175"/>
    <mergeCell ref="A185:A186"/>
    <mergeCell ref="B185:B186"/>
    <mergeCell ref="C185:C186"/>
    <mergeCell ref="A187:A188"/>
    <mergeCell ref="B187:B188"/>
    <mergeCell ref="C187:C188"/>
    <mergeCell ref="A180:A182"/>
    <mergeCell ref="B180:B182"/>
    <mergeCell ref="C180:C182"/>
    <mergeCell ref="A183:A184"/>
    <mergeCell ref="B183:B184"/>
    <mergeCell ref="C183:C184"/>
    <mergeCell ref="A202:A203"/>
    <mergeCell ref="B202:B203"/>
    <mergeCell ref="C202:C203"/>
    <mergeCell ref="A204:B206"/>
    <mergeCell ref="C204:C206"/>
    <mergeCell ref="A189:B191"/>
    <mergeCell ref="C189:C191"/>
    <mergeCell ref="A192:P192"/>
    <mergeCell ref="A199:A201"/>
    <mergeCell ref="B199:B201"/>
    <mergeCell ref="C199:C201"/>
    <mergeCell ref="A197:A198"/>
    <mergeCell ref="A193:A194"/>
    <mergeCell ref="B193:B194"/>
    <mergeCell ref="A195:A196"/>
    <mergeCell ref="B195:B196"/>
    <mergeCell ref="B197:B198"/>
    <mergeCell ref="C197:C198"/>
    <mergeCell ref="C193:C194"/>
    <mergeCell ref="C195:C196"/>
    <mergeCell ref="A207:P207"/>
    <mergeCell ref="A210:A212"/>
    <mergeCell ref="C210:C212"/>
    <mergeCell ref="D210:D211"/>
    <mergeCell ref="E210:E211"/>
    <mergeCell ref="F210:F211"/>
    <mergeCell ref="G210:G211"/>
    <mergeCell ref="H210:H211"/>
    <mergeCell ref="I210:I211"/>
    <mergeCell ref="N210:N211"/>
    <mergeCell ref="O210:O211"/>
    <mergeCell ref="P210:P211"/>
    <mergeCell ref="M210:M211"/>
    <mergeCell ref="A208:A209"/>
    <mergeCell ref="B208:B209"/>
    <mergeCell ref="C208:C209"/>
    <mergeCell ref="J210:J211"/>
    <mergeCell ref="K210:K211"/>
    <mergeCell ref="L210:L211"/>
    <mergeCell ref="A246:A247"/>
    <mergeCell ref="B246:B247"/>
    <mergeCell ref="C246:C247"/>
    <mergeCell ref="A248:A249"/>
    <mergeCell ref="B248:B249"/>
    <mergeCell ref="C248:C249"/>
    <mergeCell ref="A242:P242"/>
    <mergeCell ref="A243:P243"/>
    <mergeCell ref="A244:A245"/>
    <mergeCell ref="B244:B245"/>
    <mergeCell ref="C244:C245"/>
    <mergeCell ref="A254:A255"/>
    <mergeCell ref="B254:B255"/>
    <mergeCell ref="C254:C255"/>
    <mergeCell ref="A256:A257"/>
    <mergeCell ref="B256:B257"/>
    <mergeCell ref="C256:C257"/>
    <mergeCell ref="A250:A251"/>
    <mergeCell ref="B250:B251"/>
    <mergeCell ref="C250:C251"/>
    <mergeCell ref="A252:A253"/>
    <mergeCell ref="B252:B253"/>
    <mergeCell ref="C252:C253"/>
    <mergeCell ref="C268:C270"/>
    <mergeCell ref="A271:A273"/>
    <mergeCell ref="B271:B273"/>
    <mergeCell ref="C271:C273"/>
    <mergeCell ref="A258:A259"/>
    <mergeCell ref="B258:B259"/>
    <mergeCell ref="C258:C259"/>
    <mergeCell ref="A260:A261"/>
    <mergeCell ref="B260:B261"/>
    <mergeCell ref="C260:C261"/>
    <mergeCell ref="C265:C267"/>
    <mergeCell ref="A262:A270"/>
    <mergeCell ref="B262:B270"/>
    <mergeCell ref="C262:C264"/>
    <mergeCell ref="C298:C300"/>
    <mergeCell ref="C286:C288"/>
    <mergeCell ref="B286:B291"/>
    <mergeCell ref="A274:A276"/>
    <mergeCell ref="B274:B276"/>
    <mergeCell ref="C274:C276"/>
    <mergeCell ref="A277:A279"/>
    <mergeCell ref="B277:B279"/>
    <mergeCell ref="C277:C279"/>
    <mergeCell ref="A286:A291"/>
    <mergeCell ref="A383:A384"/>
    <mergeCell ref="C401:C402"/>
    <mergeCell ref="A403:A404"/>
    <mergeCell ref="B403:B404"/>
    <mergeCell ref="C403:C404"/>
    <mergeCell ref="A397:A398"/>
    <mergeCell ref="B397:B398"/>
    <mergeCell ref="C397:C398"/>
    <mergeCell ref="A399:A400"/>
    <mergeCell ref="B399:B400"/>
    <mergeCell ref="C399:C400"/>
    <mergeCell ref="C409:C410"/>
    <mergeCell ref="A411:A412"/>
    <mergeCell ref="B411:B412"/>
    <mergeCell ref="C411:C412"/>
    <mergeCell ref="A405:A406"/>
    <mergeCell ref="B405:B406"/>
    <mergeCell ref="C405:C406"/>
    <mergeCell ref="A407:A408"/>
    <mergeCell ref="B407:B408"/>
    <mergeCell ref="C407:C408"/>
    <mergeCell ref="B421:B422"/>
    <mergeCell ref="C421:C422"/>
    <mergeCell ref="A413:A414"/>
    <mergeCell ref="B413:B414"/>
    <mergeCell ref="C413:C414"/>
    <mergeCell ref="A415:A416"/>
    <mergeCell ref="B415:B416"/>
    <mergeCell ref="C415:C416"/>
    <mergeCell ref="A419:A420"/>
    <mergeCell ref="B419:B420"/>
    <mergeCell ref="C419:C420"/>
    <mergeCell ref="B435:B436"/>
    <mergeCell ref="C435:C436"/>
    <mergeCell ref="B437:B438"/>
    <mergeCell ref="C437:C438"/>
    <mergeCell ref="A427:B429"/>
    <mergeCell ref="C427:C429"/>
    <mergeCell ref="A430:P430"/>
    <mergeCell ref="B431:B432"/>
    <mergeCell ref="C431:C432"/>
    <mergeCell ref="A437:A438"/>
    <mergeCell ref="A435:A436"/>
    <mergeCell ref="A433:A434"/>
    <mergeCell ref="A431:A432"/>
    <mergeCell ref="A445:B447"/>
    <mergeCell ref="A448:B450"/>
    <mergeCell ref="A451:B454"/>
    <mergeCell ref="C451:C454"/>
    <mergeCell ref="B439:B440"/>
    <mergeCell ref="C439:C440"/>
    <mergeCell ref="B441:B442"/>
    <mergeCell ref="C441:C442"/>
    <mergeCell ref="A443:A444"/>
    <mergeCell ref="B443:B444"/>
    <mergeCell ref="C443:C444"/>
    <mergeCell ref="A441:A442"/>
    <mergeCell ref="A439:A440"/>
    <mergeCell ref="A371:A372"/>
    <mergeCell ref="A373:A374"/>
    <mergeCell ref="A375:A376"/>
    <mergeCell ref="A377:A378"/>
    <mergeCell ref="A379:A380"/>
    <mergeCell ref="B433:B434"/>
    <mergeCell ref="A417:A418"/>
    <mergeCell ref="B417:B418"/>
    <mergeCell ref="A409:A410"/>
    <mergeCell ref="B409:B410"/>
    <mergeCell ref="A401:A402"/>
    <mergeCell ref="B401:B402"/>
    <mergeCell ref="A392:P392"/>
    <mergeCell ref="A393:A394"/>
    <mergeCell ref="B393:B394"/>
    <mergeCell ref="C393:C394"/>
    <mergeCell ref="A395:A396"/>
    <mergeCell ref="B395:B396"/>
    <mergeCell ref="C395:C396"/>
    <mergeCell ref="A387:A388"/>
    <mergeCell ref="B387:B388"/>
    <mergeCell ref="C433:C434"/>
    <mergeCell ref="C417:C418"/>
    <mergeCell ref="A421:A422"/>
    <mergeCell ref="C344:C345"/>
    <mergeCell ref="A347:A348"/>
    <mergeCell ref="B347:B348"/>
    <mergeCell ref="C347:C348"/>
    <mergeCell ref="A369:A370"/>
    <mergeCell ref="B359:B360"/>
    <mergeCell ref="C359:C360"/>
    <mergeCell ref="B361:B362"/>
    <mergeCell ref="C361:C362"/>
    <mergeCell ref="B363:B364"/>
    <mergeCell ref="C363:C364"/>
    <mergeCell ref="A354:P354"/>
    <mergeCell ref="A355:A356"/>
    <mergeCell ref="B355:B356"/>
    <mergeCell ref="C355:C356"/>
    <mergeCell ref="B357:B358"/>
    <mergeCell ref="C357:C358"/>
    <mergeCell ref="A357:A358"/>
    <mergeCell ref="A359:A360"/>
    <mergeCell ref="A361:A362"/>
    <mergeCell ref="A363:A364"/>
    <mergeCell ref="A367:A368"/>
    <mergeCell ref="A365:A366"/>
    <mergeCell ref="A349:A350"/>
    <mergeCell ref="A340:B342"/>
    <mergeCell ref="C340:C342"/>
    <mergeCell ref="A280:A282"/>
    <mergeCell ref="B280:B282"/>
    <mergeCell ref="C280:C282"/>
    <mergeCell ref="A283:A285"/>
    <mergeCell ref="B283:B285"/>
    <mergeCell ref="C283:C285"/>
    <mergeCell ref="C289:C291"/>
    <mergeCell ref="A292:A294"/>
    <mergeCell ref="B292:B294"/>
    <mergeCell ref="C292:C294"/>
    <mergeCell ref="B310:B312"/>
    <mergeCell ref="B313:B315"/>
    <mergeCell ref="B316:B318"/>
    <mergeCell ref="B319:B321"/>
    <mergeCell ref="B322:B324"/>
    <mergeCell ref="C316:C318"/>
    <mergeCell ref="C313:C315"/>
    <mergeCell ref="C304:C306"/>
    <mergeCell ref="C307:C309"/>
    <mergeCell ref="A295:A297"/>
    <mergeCell ref="B295:B297"/>
    <mergeCell ref="C295:C297"/>
    <mergeCell ref="B349:B350"/>
    <mergeCell ref="C349:C350"/>
    <mergeCell ref="A351:B353"/>
    <mergeCell ref="C351:C353"/>
    <mergeCell ref="A343:P343"/>
    <mergeCell ref="A344:A346"/>
    <mergeCell ref="B344:B346"/>
    <mergeCell ref="A80:A82"/>
    <mergeCell ref="B80:B82"/>
    <mergeCell ref="C80:C82"/>
    <mergeCell ref="A149:A157"/>
    <mergeCell ref="B149:B157"/>
    <mergeCell ref="C149:C151"/>
    <mergeCell ref="C155:C157"/>
    <mergeCell ref="C152:C154"/>
    <mergeCell ref="A304:A306"/>
    <mergeCell ref="A307:A309"/>
    <mergeCell ref="A310:A312"/>
    <mergeCell ref="A313:A315"/>
    <mergeCell ref="A316:A318"/>
    <mergeCell ref="A319:A321"/>
    <mergeCell ref="A322:A324"/>
    <mergeCell ref="B304:B306"/>
    <mergeCell ref="B307:B309"/>
    <mergeCell ref="C310:C312"/>
    <mergeCell ref="C319:C321"/>
    <mergeCell ref="C322:C324"/>
    <mergeCell ref="A5:P5"/>
    <mergeCell ref="A144:A146"/>
    <mergeCell ref="B144:B146"/>
    <mergeCell ref="C144:C146"/>
    <mergeCell ref="A147:A148"/>
    <mergeCell ref="B147:B148"/>
    <mergeCell ref="C147:C148"/>
    <mergeCell ref="A140:A141"/>
    <mergeCell ref="B140:B141"/>
    <mergeCell ref="C140:C141"/>
    <mergeCell ref="A142:A143"/>
    <mergeCell ref="B142:B143"/>
    <mergeCell ref="C142:C143"/>
    <mergeCell ref="A136:A137"/>
    <mergeCell ref="B136:B137"/>
    <mergeCell ref="C136:C137"/>
    <mergeCell ref="A301:A303"/>
    <mergeCell ref="B301:B303"/>
    <mergeCell ref="C301:C303"/>
    <mergeCell ref="A298:A300"/>
    <mergeCell ref="B298:B300"/>
    <mergeCell ref="A325:A327"/>
    <mergeCell ref="B325:B327"/>
    <mergeCell ref="C325:C327"/>
    <mergeCell ref="A328:A330"/>
    <mergeCell ref="B328:B330"/>
    <mergeCell ref="C328:C330"/>
    <mergeCell ref="A334:A336"/>
    <mergeCell ref="B334:B336"/>
    <mergeCell ref="C334:C336"/>
    <mergeCell ref="A331:A333"/>
    <mergeCell ref="B331:B333"/>
    <mergeCell ref="C331:C333"/>
  </mergeCells>
  <printOptions horizontalCentered="1"/>
  <pageMargins left="0.23622047244094491" right="0.23622047244094491" top="0.74803149606299213" bottom="0.35433070866141736" header="0" footer="0"/>
  <pageSetup paperSize="9" scale="57" fitToHeight="0" orientation="landscape" r:id="rId1"/>
  <headerFooter differentFirst="1">
    <oddHeader>&amp;C&amp;P</oddHead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90"/>
  <sheetViews>
    <sheetView topLeftCell="A175" zoomScale="98" zoomScaleNormal="98" workbookViewId="0">
      <selection activeCell="B95" sqref="B95"/>
    </sheetView>
  </sheetViews>
  <sheetFormatPr defaultColWidth="9.140625" defaultRowHeight="15" x14ac:dyDescent="0.25"/>
  <cols>
    <col min="1" max="1" width="7.7109375" style="26" customWidth="1"/>
    <col min="2" max="2" width="48.140625" style="26" customWidth="1"/>
    <col min="3" max="3" width="28.140625" style="26" customWidth="1"/>
    <col min="4" max="4" width="14.7109375" style="26" customWidth="1"/>
    <col min="5" max="5" width="15" style="26" customWidth="1"/>
    <col min="6" max="6" width="45.7109375" style="26" customWidth="1"/>
    <col min="7" max="16384" width="9.140625" style="26"/>
  </cols>
  <sheetData>
    <row r="1" spans="1:6" ht="99" customHeight="1" x14ac:dyDescent="0.25">
      <c r="A1" s="25"/>
      <c r="B1" s="25"/>
      <c r="C1" s="25"/>
      <c r="D1" s="69" t="s">
        <v>484</v>
      </c>
      <c r="E1" s="70"/>
      <c r="F1" s="70"/>
    </row>
    <row r="2" spans="1:6" ht="28.5" customHeight="1" x14ac:dyDescent="0.25">
      <c r="A2" s="6"/>
      <c r="B2" s="6"/>
      <c r="C2" s="6"/>
      <c r="D2" s="70"/>
      <c r="E2" s="70"/>
      <c r="F2" s="70"/>
    </row>
    <row r="3" spans="1:6" ht="31.5" customHeight="1" x14ac:dyDescent="0.25">
      <c r="A3" s="6"/>
      <c r="B3" s="6"/>
      <c r="C3" s="6"/>
      <c r="D3" s="70"/>
      <c r="E3" s="70"/>
      <c r="F3" s="70"/>
    </row>
    <row r="4" spans="1:6" ht="135.75" customHeight="1" x14ac:dyDescent="0.25">
      <c r="A4" s="6"/>
      <c r="B4" s="6"/>
      <c r="C4" s="6"/>
      <c r="D4" s="70"/>
      <c r="E4" s="70"/>
      <c r="F4" s="70"/>
    </row>
    <row r="5" spans="1:6" ht="59.25" customHeight="1" x14ac:dyDescent="0.25">
      <c r="A5" s="72" t="s">
        <v>485</v>
      </c>
      <c r="B5" s="72"/>
      <c r="C5" s="72"/>
      <c r="D5" s="72"/>
      <c r="E5" s="72"/>
      <c r="F5" s="72"/>
    </row>
    <row r="6" spans="1:6" x14ac:dyDescent="0.25">
      <c r="A6" s="71" t="s">
        <v>350</v>
      </c>
      <c r="B6" s="71" t="s">
        <v>12</v>
      </c>
      <c r="C6" s="71" t="s">
        <v>233</v>
      </c>
      <c r="D6" s="71" t="s">
        <v>234</v>
      </c>
      <c r="E6" s="71"/>
      <c r="F6" s="71" t="s">
        <v>235</v>
      </c>
    </row>
    <row r="7" spans="1:6" ht="42" customHeight="1" x14ac:dyDescent="0.25">
      <c r="A7" s="71"/>
      <c r="B7" s="71"/>
      <c r="C7" s="71"/>
      <c r="D7" s="23" t="s">
        <v>236</v>
      </c>
      <c r="E7" s="23" t="s">
        <v>237</v>
      </c>
      <c r="F7" s="71"/>
    </row>
    <row r="8" spans="1:6" ht="22.5" customHeight="1" x14ac:dyDescent="0.25">
      <c r="A8" s="71" t="s">
        <v>20</v>
      </c>
      <c r="B8" s="71"/>
      <c r="C8" s="71"/>
      <c r="D8" s="71"/>
      <c r="E8" s="71"/>
      <c r="F8" s="71"/>
    </row>
    <row r="9" spans="1:6" ht="39" customHeight="1" x14ac:dyDescent="0.25">
      <c r="A9" s="19" t="s">
        <v>351</v>
      </c>
      <c r="B9" s="21" t="s">
        <v>473</v>
      </c>
      <c r="C9" s="21" t="s">
        <v>472</v>
      </c>
      <c r="D9" s="21">
        <v>2015</v>
      </c>
      <c r="E9" s="21">
        <v>2021</v>
      </c>
      <c r="F9" s="21" t="s">
        <v>239</v>
      </c>
    </row>
    <row r="10" spans="1:6" ht="48.75" customHeight="1" x14ac:dyDescent="0.25">
      <c r="A10" s="19" t="s">
        <v>352</v>
      </c>
      <c r="B10" s="21" t="s">
        <v>457</v>
      </c>
      <c r="C10" s="21" t="s">
        <v>238</v>
      </c>
      <c r="D10" s="21">
        <v>2015</v>
      </c>
      <c r="E10" s="21">
        <v>2015</v>
      </c>
      <c r="F10" s="21" t="s">
        <v>239</v>
      </c>
    </row>
    <row r="11" spans="1:6" ht="45.75" customHeight="1" x14ac:dyDescent="0.25">
      <c r="A11" s="19" t="s">
        <v>353</v>
      </c>
      <c r="B11" s="21" t="s">
        <v>463</v>
      </c>
      <c r="C11" s="21" t="s">
        <v>238</v>
      </c>
      <c r="D11" s="21">
        <v>2015</v>
      </c>
      <c r="E11" s="21">
        <v>2015</v>
      </c>
      <c r="F11" s="21" t="s">
        <v>239</v>
      </c>
    </row>
    <row r="12" spans="1:6" ht="67.5" customHeight="1" x14ac:dyDescent="0.25">
      <c r="A12" s="19" t="s">
        <v>22</v>
      </c>
      <c r="B12" s="21" t="s">
        <v>459</v>
      </c>
      <c r="C12" s="21" t="s">
        <v>238</v>
      </c>
      <c r="D12" s="21">
        <v>2015</v>
      </c>
      <c r="E12" s="21">
        <v>2015</v>
      </c>
      <c r="F12" s="21" t="s">
        <v>239</v>
      </c>
    </row>
    <row r="13" spans="1:6" ht="15" customHeight="1" x14ac:dyDescent="0.25">
      <c r="A13" s="19" t="s">
        <v>24</v>
      </c>
      <c r="B13" s="21" t="s">
        <v>25</v>
      </c>
      <c r="C13" s="21" t="s">
        <v>460</v>
      </c>
      <c r="D13" s="21">
        <v>2017</v>
      </c>
      <c r="E13" s="21">
        <v>2017</v>
      </c>
      <c r="F13" s="21" t="s">
        <v>239</v>
      </c>
    </row>
    <row r="14" spans="1:6" ht="15.75" customHeight="1" x14ac:dyDescent="0.25">
      <c r="A14" s="28" t="s">
        <v>26</v>
      </c>
      <c r="B14" s="28" t="s">
        <v>486</v>
      </c>
      <c r="C14" s="28" t="s">
        <v>467</v>
      </c>
      <c r="D14" s="21">
        <v>2021</v>
      </c>
      <c r="E14" s="21">
        <v>2025</v>
      </c>
      <c r="F14" s="28" t="s">
        <v>239</v>
      </c>
    </row>
    <row r="15" spans="1:6" ht="27" customHeight="1" x14ac:dyDescent="0.25">
      <c r="A15" s="30"/>
      <c r="B15" s="30"/>
      <c r="C15" s="30"/>
      <c r="D15" s="63" t="s">
        <v>240</v>
      </c>
      <c r="E15" s="65"/>
      <c r="F15" s="30"/>
    </row>
    <row r="16" spans="1:6" ht="26.25" customHeight="1" x14ac:dyDescent="0.25">
      <c r="A16" s="19" t="s">
        <v>27</v>
      </c>
      <c r="B16" s="21" t="s">
        <v>28</v>
      </c>
      <c r="C16" s="21" t="s">
        <v>238</v>
      </c>
      <c r="D16" s="21">
        <v>2019</v>
      </c>
      <c r="E16" s="21">
        <v>2020</v>
      </c>
      <c r="F16" s="21" t="s">
        <v>239</v>
      </c>
    </row>
    <row r="17" spans="1:6" x14ac:dyDescent="0.25">
      <c r="A17" s="28" t="s">
        <v>354</v>
      </c>
      <c r="B17" s="28" t="s">
        <v>488</v>
      </c>
      <c r="C17" s="28" t="s">
        <v>30</v>
      </c>
      <c r="D17" s="21">
        <v>2022</v>
      </c>
      <c r="E17" s="21">
        <v>2025</v>
      </c>
      <c r="F17" s="28" t="s">
        <v>339</v>
      </c>
    </row>
    <row r="18" spans="1:6" ht="27" customHeight="1" x14ac:dyDescent="0.25">
      <c r="A18" s="30"/>
      <c r="B18" s="30"/>
      <c r="C18" s="30"/>
      <c r="D18" s="63" t="s">
        <v>240</v>
      </c>
      <c r="E18" s="65"/>
      <c r="F18" s="30"/>
    </row>
    <row r="19" spans="1:6" ht="33" customHeight="1" x14ac:dyDescent="0.25">
      <c r="A19" s="19" t="s">
        <v>31</v>
      </c>
      <c r="B19" s="21" t="s">
        <v>33</v>
      </c>
      <c r="C19" s="21" t="s">
        <v>30</v>
      </c>
      <c r="D19" s="21">
        <v>2020</v>
      </c>
      <c r="E19" s="21">
        <v>2021</v>
      </c>
      <c r="F19" s="21" t="s">
        <v>239</v>
      </c>
    </row>
    <row r="20" spans="1:6" ht="44.25" customHeight="1" x14ac:dyDescent="0.25">
      <c r="A20" s="19" t="s">
        <v>32</v>
      </c>
      <c r="B20" s="21" t="s">
        <v>37</v>
      </c>
      <c r="C20" s="21" t="s">
        <v>30</v>
      </c>
      <c r="D20" s="21">
        <v>2016</v>
      </c>
      <c r="E20" s="24">
        <v>2018</v>
      </c>
      <c r="F20" s="21" t="s">
        <v>241</v>
      </c>
    </row>
    <row r="21" spans="1:6" ht="60" customHeight="1" x14ac:dyDescent="0.25">
      <c r="A21" s="19" t="s">
        <v>35</v>
      </c>
      <c r="B21" s="21" t="s">
        <v>39</v>
      </c>
      <c r="C21" s="21" t="s">
        <v>238</v>
      </c>
      <c r="D21" s="21">
        <v>2015</v>
      </c>
      <c r="E21" s="21">
        <v>2022</v>
      </c>
      <c r="F21" s="21" t="s">
        <v>340</v>
      </c>
    </row>
    <row r="22" spans="1:6" ht="15" customHeight="1" x14ac:dyDescent="0.25">
      <c r="A22" s="28" t="s">
        <v>36</v>
      </c>
      <c r="B22" s="28" t="s">
        <v>474</v>
      </c>
      <c r="C22" s="28" t="s">
        <v>468</v>
      </c>
      <c r="D22" s="21">
        <v>2021</v>
      </c>
      <c r="E22" s="21">
        <v>2025</v>
      </c>
      <c r="F22" s="34" t="s">
        <v>239</v>
      </c>
    </row>
    <row r="23" spans="1:6" ht="27" customHeight="1" x14ac:dyDescent="0.25">
      <c r="A23" s="30"/>
      <c r="B23" s="30"/>
      <c r="C23" s="30"/>
      <c r="D23" s="63" t="s">
        <v>240</v>
      </c>
      <c r="E23" s="65"/>
      <c r="F23" s="36"/>
    </row>
    <row r="24" spans="1:6" ht="25.5" x14ac:dyDescent="0.25">
      <c r="A24" s="19" t="s">
        <v>38</v>
      </c>
      <c r="B24" s="21" t="s">
        <v>42</v>
      </c>
      <c r="C24" s="21" t="s">
        <v>238</v>
      </c>
      <c r="D24" s="21">
        <v>2018</v>
      </c>
      <c r="E24" s="21">
        <v>2018</v>
      </c>
      <c r="F24" s="21" t="s">
        <v>242</v>
      </c>
    </row>
    <row r="25" spans="1:6" x14ac:dyDescent="0.25">
      <c r="A25" s="28" t="s">
        <v>40</v>
      </c>
      <c r="B25" s="28" t="s">
        <v>337</v>
      </c>
      <c r="C25" s="28" t="s">
        <v>338</v>
      </c>
      <c r="D25" s="21">
        <v>2015</v>
      </c>
      <c r="E25" s="21">
        <v>2020</v>
      </c>
      <c r="F25" s="28" t="s">
        <v>243</v>
      </c>
    </row>
    <row r="26" spans="1:6" ht="53.25" customHeight="1" x14ac:dyDescent="0.25">
      <c r="A26" s="30"/>
      <c r="B26" s="30"/>
      <c r="C26" s="30"/>
      <c r="D26" s="63" t="s">
        <v>240</v>
      </c>
      <c r="E26" s="65"/>
      <c r="F26" s="30"/>
    </row>
    <row r="27" spans="1:6" ht="45" customHeight="1" x14ac:dyDescent="0.25">
      <c r="A27" s="19" t="s">
        <v>41</v>
      </c>
      <c r="B27" s="21" t="s">
        <v>461</v>
      </c>
      <c r="C27" s="21" t="s">
        <v>30</v>
      </c>
      <c r="D27" s="21">
        <v>2016</v>
      </c>
      <c r="E27" s="21">
        <v>2016</v>
      </c>
      <c r="F27" s="21" t="s">
        <v>242</v>
      </c>
    </row>
    <row r="28" spans="1:6" ht="46.5" customHeight="1" x14ac:dyDescent="0.25">
      <c r="A28" s="19" t="s">
        <v>43</v>
      </c>
      <c r="B28" s="21" t="s">
        <v>462</v>
      </c>
      <c r="C28" s="21" t="s">
        <v>460</v>
      </c>
      <c r="D28" s="21">
        <v>2015</v>
      </c>
      <c r="E28" s="21">
        <v>2015</v>
      </c>
      <c r="F28" s="21" t="s">
        <v>242</v>
      </c>
    </row>
    <row r="29" spans="1:6" ht="27" customHeight="1" x14ac:dyDescent="0.25">
      <c r="A29" s="19" t="s">
        <v>44</v>
      </c>
      <c r="B29" s="21" t="s">
        <v>206</v>
      </c>
      <c r="C29" s="21" t="s">
        <v>30</v>
      </c>
      <c r="D29" s="21">
        <v>2015</v>
      </c>
      <c r="E29" s="21">
        <v>2019</v>
      </c>
      <c r="F29" s="21" t="s">
        <v>244</v>
      </c>
    </row>
    <row r="30" spans="1:6" ht="37.5" customHeight="1" x14ac:dyDescent="0.25">
      <c r="A30" s="19" t="s">
        <v>245</v>
      </c>
      <c r="B30" s="21" t="s">
        <v>205</v>
      </c>
      <c r="C30" s="21" t="s">
        <v>207</v>
      </c>
      <c r="D30" s="21">
        <v>2020</v>
      </c>
      <c r="E30" s="21">
        <v>2020</v>
      </c>
      <c r="F30" s="21" t="s">
        <v>241</v>
      </c>
    </row>
    <row r="31" spans="1:6" ht="42" customHeight="1" x14ac:dyDescent="0.25">
      <c r="A31" s="19" t="s">
        <v>46</v>
      </c>
      <c r="B31" s="21" t="s">
        <v>47</v>
      </c>
      <c r="C31" s="21" t="s">
        <v>30</v>
      </c>
      <c r="D31" s="21">
        <v>2017</v>
      </c>
      <c r="E31" s="21">
        <v>2018</v>
      </c>
      <c r="F31" s="21" t="s">
        <v>246</v>
      </c>
    </row>
    <row r="32" spans="1:6" x14ac:dyDescent="0.25">
      <c r="A32" s="28" t="s">
        <v>247</v>
      </c>
      <c r="B32" s="28" t="s">
        <v>475</v>
      </c>
      <c r="C32" s="28" t="s">
        <v>468</v>
      </c>
      <c r="D32" s="21">
        <v>2025</v>
      </c>
      <c r="E32" s="21">
        <v>2025</v>
      </c>
      <c r="F32" s="28" t="s">
        <v>248</v>
      </c>
    </row>
    <row r="33" spans="1:6" ht="40.5" customHeight="1" x14ac:dyDescent="0.25">
      <c r="A33" s="30"/>
      <c r="B33" s="30"/>
      <c r="C33" s="30"/>
      <c r="D33" s="63" t="s">
        <v>240</v>
      </c>
      <c r="E33" s="65"/>
      <c r="F33" s="30"/>
    </row>
    <row r="34" spans="1:6" ht="24" customHeight="1" x14ac:dyDescent="0.25">
      <c r="A34" s="19" t="s">
        <v>249</v>
      </c>
      <c r="B34" s="21" t="s">
        <v>48</v>
      </c>
      <c r="C34" s="21" t="s">
        <v>30</v>
      </c>
      <c r="D34" s="21">
        <v>2018</v>
      </c>
      <c r="E34" s="21">
        <v>2019</v>
      </c>
      <c r="F34" s="21" t="s">
        <v>250</v>
      </c>
    </row>
    <row r="35" spans="1:6" ht="47.25" customHeight="1" x14ac:dyDescent="0.25">
      <c r="A35" s="28" t="s">
        <v>251</v>
      </c>
      <c r="B35" s="34" t="s">
        <v>50</v>
      </c>
      <c r="C35" s="34" t="s">
        <v>30</v>
      </c>
      <c r="D35" s="21">
        <v>2025</v>
      </c>
      <c r="E35" s="21">
        <v>2025</v>
      </c>
      <c r="F35" s="34" t="s">
        <v>252</v>
      </c>
    </row>
    <row r="36" spans="1:6" ht="29.25" customHeight="1" x14ac:dyDescent="0.25">
      <c r="A36" s="30"/>
      <c r="B36" s="36"/>
      <c r="C36" s="36"/>
      <c r="D36" s="63" t="s">
        <v>240</v>
      </c>
      <c r="E36" s="65"/>
      <c r="F36" s="36"/>
    </row>
    <row r="37" spans="1:6" ht="25.5" x14ac:dyDescent="0.25">
      <c r="A37" s="19" t="s">
        <v>49</v>
      </c>
      <c r="B37" s="21" t="s">
        <v>51</v>
      </c>
      <c r="C37" s="21" t="s">
        <v>207</v>
      </c>
      <c r="D37" s="21">
        <v>2018</v>
      </c>
      <c r="E37" s="21">
        <v>2018</v>
      </c>
      <c r="F37" s="21" t="s">
        <v>252</v>
      </c>
    </row>
    <row r="38" spans="1:6" ht="37.5" customHeight="1" x14ac:dyDescent="0.25">
      <c r="A38" s="19" t="s">
        <v>212</v>
      </c>
      <c r="B38" s="21" t="s">
        <v>213</v>
      </c>
      <c r="C38" s="21" t="s">
        <v>469</v>
      </c>
      <c r="D38" s="21">
        <v>2020</v>
      </c>
      <c r="E38" s="21">
        <v>2025</v>
      </c>
      <c r="F38" s="21"/>
    </row>
    <row r="39" spans="1:6" ht="29.25" customHeight="1" x14ac:dyDescent="0.25">
      <c r="A39" s="19" t="s">
        <v>441</v>
      </c>
      <c r="B39" s="21" t="s">
        <v>442</v>
      </c>
      <c r="C39" s="21" t="s">
        <v>52</v>
      </c>
      <c r="D39" s="21">
        <v>2021</v>
      </c>
      <c r="E39" s="21">
        <v>2021</v>
      </c>
      <c r="F39" s="21" t="s">
        <v>239</v>
      </c>
    </row>
    <row r="40" spans="1:6" ht="29.25" customHeight="1" x14ac:dyDescent="0.25">
      <c r="A40" s="19" t="s">
        <v>443</v>
      </c>
      <c r="B40" s="21" t="s">
        <v>444</v>
      </c>
      <c r="C40" s="21" t="s">
        <v>52</v>
      </c>
      <c r="D40" s="21">
        <v>2021</v>
      </c>
      <c r="E40" s="21">
        <v>2021</v>
      </c>
      <c r="F40" s="21" t="s">
        <v>239</v>
      </c>
    </row>
    <row r="41" spans="1:6" ht="29.25" customHeight="1" x14ac:dyDescent="0.25">
      <c r="A41" s="19" t="s">
        <v>445</v>
      </c>
      <c r="B41" s="21" t="s">
        <v>447</v>
      </c>
      <c r="C41" s="21" t="s">
        <v>327</v>
      </c>
      <c r="D41" s="21">
        <v>2021</v>
      </c>
      <c r="E41" s="21">
        <v>2021</v>
      </c>
      <c r="F41" s="21" t="s">
        <v>239</v>
      </c>
    </row>
    <row r="42" spans="1:6" ht="29.25" customHeight="1" x14ac:dyDescent="0.25">
      <c r="A42" s="19" t="s">
        <v>446</v>
      </c>
      <c r="B42" s="21" t="s">
        <v>448</v>
      </c>
      <c r="C42" s="21" t="s">
        <v>327</v>
      </c>
      <c r="D42" s="21">
        <v>2021</v>
      </c>
      <c r="E42" s="21">
        <v>2021</v>
      </c>
      <c r="F42" s="21" t="s">
        <v>239</v>
      </c>
    </row>
    <row r="43" spans="1:6" ht="29.25" customHeight="1" x14ac:dyDescent="0.25">
      <c r="A43" s="19" t="s">
        <v>470</v>
      </c>
      <c r="B43" s="21" t="s">
        <v>466</v>
      </c>
      <c r="C43" s="21" t="s">
        <v>52</v>
      </c>
      <c r="D43" s="21">
        <v>2021</v>
      </c>
      <c r="E43" s="21">
        <v>2021</v>
      </c>
      <c r="F43" s="21" t="s">
        <v>239</v>
      </c>
    </row>
    <row r="44" spans="1:6" x14ac:dyDescent="0.25">
      <c r="A44" s="40" t="s">
        <v>336</v>
      </c>
      <c r="B44" s="40"/>
      <c r="C44" s="40"/>
      <c r="D44" s="40"/>
      <c r="E44" s="40"/>
      <c r="F44" s="40"/>
    </row>
    <row r="45" spans="1:6" x14ac:dyDescent="0.25">
      <c r="A45" s="28" t="s">
        <v>356</v>
      </c>
      <c r="B45" s="28" t="s">
        <v>53</v>
      </c>
      <c r="C45" s="28" t="s">
        <v>327</v>
      </c>
      <c r="D45" s="21">
        <v>2019</v>
      </c>
      <c r="E45" s="21">
        <v>2025</v>
      </c>
      <c r="F45" s="28" t="s">
        <v>341</v>
      </c>
    </row>
    <row r="46" spans="1:6" ht="27" customHeight="1" x14ac:dyDescent="0.25">
      <c r="A46" s="30"/>
      <c r="B46" s="30"/>
      <c r="C46" s="30"/>
      <c r="D46" s="63" t="s">
        <v>240</v>
      </c>
      <c r="E46" s="65"/>
      <c r="F46" s="30"/>
    </row>
    <row r="47" spans="1:6" x14ac:dyDescent="0.25">
      <c r="A47" s="28" t="s">
        <v>357</v>
      </c>
      <c r="B47" s="28" t="s">
        <v>54</v>
      </c>
      <c r="C47" s="28" t="s">
        <v>327</v>
      </c>
      <c r="D47" s="21">
        <v>2017</v>
      </c>
      <c r="E47" s="21">
        <v>2025</v>
      </c>
      <c r="F47" s="28" t="s">
        <v>341</v>
      </c>
    </row>
    <row r="48" spans="1:6" ht="27" customHeight="1" x14ac:dyDescent="0.25">
      <c r="A48" s="30"/>
      <c r="B48" s="30"/>
      <c r="C48" s="30"/>
      <c r="D48" s="63" t="s">
        <v>240</v>
      </c>
      <c r="E48" s="65"/>
      <c r="F48" s="30"/>
    </row>
    <row r="49" spans="1:6" x14ac:dyDescent="0.25">
      <c r="A49" s="28" t="s">
        <v>358</v>
      </c>
      <c r="B49" s="28" t="s">
        <v>55</v>
      </c>
      <c r="C49" s="28" t="s">
        <v>327</v>
      </c>
      <c r="D49" s="21">
        <v>2016</v>
      </c>
      <c r="E49" s="21">
        <v>2025</v>
      </c>
      <c r="F49" s="28" t="s">
        <v>341</v>
      </c>
    </row>
    <row r="50" spans="1:6" ht="27" customHeight="1" x14ac:dyDescent="0.25">
      <c r="A50" s="30"/>
      <c r="B50" s="30"/>
      <c r="C50" s="30"/>
      <c r="D50" s="63" t="s">
        <v>240</v>
      </c>
      <c r="E50" s="65"/>
      <c r="F50" s="30"/>
    </row>
    <row r="51" spans="1:6" x14ac:dyDescent="0.25">
      <c r="A51" s="28" t="s">
        <v>359</v>
      </c>
      <c r="B51" s="28" t="s">
        <v>56</v>
      </c>
      <c r="C51" s="28" t="s">
        <v>327</v>
      </c>
      <c r="D51" s="21">
        <v>2016</v>
      </c>
      <c r="E51" s="21">
        <v>2025</v>
      </c>
      <c r="F51" s="28" t="s">
        <v>342</v>
      </c>
    </row>
    <row r="52" spans="1:6" ht="27" customHeight="1" x14ac:dyDescent="0.25">
      <c r="A52" s="30"/>
      <c r="B52" s="30"/>
      <c r="C52" s="30"/>
      <c r="D52" s="63" t="s">
        <v>240</v>
      </c>
      <c r="E52" s="65"/>
      <c r="F52" s="30"/>
    </row>
    <row r="53" spans="1:6" x14ac:dyDescent="0.25">
      <c r="A53" s="28" t="s">
        <v>360</v>
      </c>
      <c r="B53" s="28" t="s">
        <v>57</v>
      </c>
      <c r="C53" s="28" t="s">
        <v>327</v>
      </c>
      <c r="D53" s="21">
        <v>2021</v>
      </c>
      <c r="E53" s="21">
        <v>2025</v>
      </c>
      <c r="F53" s="28" t="s">
        <v>341</v>
      </c>
    </row>
    <row r="54" spans="1:6" ht="27" customHeight="1" x14ac:dyDescent="0.25">
      <c r="A54" s="30"/>
      <c r="B54" s="30"/>
      <c r="C54" s="30"/>
      <c r="D54" s="63" t="s">
        <v>240</v>
      </c>
      <c r="E54" s="65"/>
      <c r="F54" s="30"/>
    </row>
    <row r="55" spans="1:6" x14ac:dyDescent="0.25">
      <c r="A55" s="28" t="s">
        <v>361</v>
      </c>
      <c r="B55" s="28" t="s">
        <v>58</v>
      </c>
      <c r="C55" s="28" t="s">
        <v>327</v>
      </c>
      <c r="D55" s="21">
        <v>2017</v>
      </c>
      <c r="E55" s="21">
        <v>2025</v>
      </c>
      <c r="F55" s="28" t="s">
        <v>253</v>
      </c>
    </row>
    <row r="56" spans="1:6" ht="27" customHeight="1" x14ac:dyDescent="0.25">
      <c r="A56" s="30"/>
      <c r="B56" s="30"/>
      <c r="C56" s="30"/>
      <c r="D56" s="63" t="s">
        <v>240</v>
      </c>
      <c r="E56" s="65"/>
      <c r="F56" s="30"/>
    </row>
    <row r="57" spans="1:6" x14ac:dyDescent="0.25">
      <c r="A57" s="28" t="s">
        <v>362</v>
      </c>
      <c r="B57" s="28" t="s">
        <v>59</v>
      </c>
      <c r="C57" s="28" t="s">
        <v>327</v>
      </c>
      <c r="D57" s="21">
        <v>2025</v>
      </c>
      <c r="E57" s="21">
        <v>2025</v>
      </c>
      <c r="F57" s="38" t="s">
        <v>341</v>
      </c>
    </row>
    <row r="58" spans="1:6" ht="27" customHeight="1" x14ac:dyDescent="0.25">
      <c r="A58" s="30"/>
      <c r="B58" s="30"/>
      <c r="C58" s="30"/>
      <c r="D58" s="63" t="s">
        <v>240</v>
      </c>
      <c r="E58" s="65"/>
      <c r="F58" s="38"/>
    </row>
    <row r="59" spans="1:6" x14ac:dyDescent="0.25">
      <c r="A59" s="28" t="s">
        <v>363</v>
      </c>
      <c r="B59" s="28" t="s">
        <v>60</v>
      </c>
      <c r="C59" s="28" t="s">
        <v>327</v>
      </c>
      <c r="D59" s="21">
        <v>2019</v>
      </c>
      <c r="E59" s="21">
        <v>2025</v>
      </c>
      <c r="F59" s="38" t="s">
        <v>341</v>
      </c>
    </row>
    <row r="60" spans="1:6" ht="27" customHeight="1" x14ac:dyDescent="0.25">
      <c r="A60" s="30"/>
      <c r="B60" s="30"/>
      <c r="C60" s="30"/>
      <c r="D60" s="63" t="s">
        <v>240</v>
      </c>
      <c r="E60" s="65"/>
      <c r="F60" s="38"/>
    </row>
    <row r="61" spans="1:6" x14ac:dyDescent="0.25">
      <c r="A61" s="40" t="s">
        <v>61</v>
      </c>
      <c r="B61" s="40"/>
      <c r="C61" s="40"/>
      <c r="D61" s="40"/>
      <c r="E61" s="40"/>
      <c r="F61" s="40"/>
    </row>
    <row r="62" spans="1:6" ht="83.25" customHeight="1" x14ac:dyDescent="0.25">
      <c r="A62" s="19" t="s">
        <v>366</v>
      </c>
      <c r="B62" s="21" t="s">
        <v>62</v>
      </c>
      <c r="C62" s="21" t="s">
        <v>52</v>
      </c>
      <c r="D62" s="21">
        <v>2015</v>
      </c>
      <c r="E62" s="21">
        <v>2025</v>
      </c>
      <c r="F62" s="21" t="s">
        <v>252</v>
      </c>
    </row>
    <row r="63" spans="1:6" ht="75.75" customHeight="1" x14ac:dyDescent="0.25">
      <c r="A63" s="19" t="s">
        <v>367</v>
      </c>
      <c r="B63" s="21" t="s">
        <v>434</v>
      </c>
      <c r="C63" s="21" t="s">
        <v>63</v>
      </c>
      <c r="D63" s="21">
        <v>2015</v>
      </c>
      <c r="E63" s="21">
        <v>2025</v>
      </c>
      <c r="F63" s="21" t="s">
        <v>254</v>
      </c>
    </row>
    <row r="64" spans="1:6" ht="51" customHeight="1" x14ac:dyDescent="0.25">
      <c r="A64" s="19" t="s">
        <v>368</v>
      </c>
      <c r="B64" s="21" t="s">
        <v>64</v>
      </c>
      <c r="C64" s="21" t="s">
        <v>65</v>
      </c>
      <c r="D64" s="21">
        <v>2015</v>
      </c>
      <c r="E64" s="21">
        <v>2025</v>
      </c>
      <c r="F64" s="21" t="s">
        <v>254</v>
      </c>
    </row>
    <row r="65" spans="1:6" ht="45" customHeight="1" x14ac:dyDescent="0.25">
      <c r="A65" s="19" t="s">
        <v>369</v>
      </c>
      <c r="B65" s="21" t="s">
        <v>66</v>
      </c>
      <c r="C65" s="21" t="s">
        <v>63</v>
      </c>
      <c r="D65" s="21">
        <v>2015</v>
      </c>
      <c r="E65" s="21">
        <v>2025</v>
      </c>
      <c r="F65" s="21" t="s">
        <v>254</v>
      </c>
    </row>
    <row r="66" spans="1:6" ht="29.25" customHeight="1" x14ac:dyDescent="0.25">
      <c r="A66" s="19" t="s">
        <v>370</v>
      </c>
      <c r="B66" s="21" t="s">
        <v>67</v>
      </c>
      <c r="C66" s="21" t="s">
        <v>65</v>
      </c>
      <c r="D66" s="21">
        <v>2015</v>
      </c>
      <c r="E66" s="21">
        <v>2025</v>
      </c>
      <c r="F66" s="21" t="s">
        <v>254</v>
      </c>
    </row>
    <row r="67" spans="1:6" ht="30" customHeight="1" x14ac:dyDescent="0.25">
      <c r="A67" s="19" t="s">
        <v>371</v>
      </c>
      <c r="B67" s="21" t="s">
        <v>68</v>
      </c>
      <c r="C67" s="21" t="s">
        <v>65</v>
      </c>
      <c r="D67" s="21">
        <v>2015</v>
      </c>
      <c r="E67" s="21">
        <v>2025</v>
      </c>
      <c r="F67" s="21" t="s">
        <v>254</v>
      </c>
    </row>
    <row r="68" spans="1:6" ht="37.5" customHeight="1" x14ac:dyDescent="0.25">
      <c r="A68" s="19" t="s">
        <v>372</v>
      </c>
      <c r="B68" s="21" t="s">
        <v>69</v>
      </c>
      <c r="C68" s="21" t="s">
        <v>63</v>
      </c>
      <c r="D68" s="21">
        <v>2015</v>
      </c>
      <c r="E68" s="21">
        <v>2025</v>
      </c>
      <c r="F68" s="21" t="s">
        <v>255</v>
      </c>
    </row>
    <row r="69" spans="1:6" ht="70.5" customHeight="1" x14ac:dyDescent="0.25">
      <c r="A69" s="19" t="s">
        <v>373</v>
      </c>
      <c r="B69" s="20" t="s">
        <v>476</v>
      </c>
      <c r="C69" s="21" t="s">
        <v>327</v>
      </c>
      <c r="D69" s="21">
        <v>2015</v>
      </c>
      <c r="E69" s="21">
        <v>2025</v>
      </c>
      <c r="F69" s="21" t="s">
        <v>254</v>
      </c>
    </row>
    <row r="70" spans="1:6" ht="35.25" customHeight="1" x14ac:dyDescent="0.25">
      <c r="A70" s="19" t="s">
        <v>374</v>
      </c>
      <c r="B70" s="21" t="s">
        <v>70</v>
      </c>
      <c r="C70" s="21" t="s">
        <v>327</v>
      </c>
      <c r="D70" s="21">
        <v>2016</v>
      </c>
      <c r="E70" s="21">
        <v>2025</v>
      </c>
      <c r="F70" s="21" t="s">
        <v>256</v>
      </c>
    </row>
    <row r="71" spans="1:6" x14ac:dyDescent="0.25">
      <c r="A71" s="34" t="s">
        <v>375</v>
      </c>
      <c r="B71" s="34" t="s">
        <v>71</v>
      </c>
      <c r="C71" s="34" t="s">
        <v>63</v>
      </c>
      <c r="D71" s="21">
        <v>2015</v>
      </c>
      <c r="E71" s="21">
        <v>2025</v>
      </c>
      <c r="F71" s="34" t="s">
        <v>257</v>
      </c>
    </row>
    <row r="72" spans="1:6" ht="25.5" customHeight="1" x14ac:dyDescent="0.25">
      <c r="A72" s="36"/>
      <c r="B72" s="36"/>
      <c r="C72" s="36"/>
      <c r="D72" s="63" t="s">
        <v>258</v>
      </c>
      <c r="E72" s="65"/>
      <c r="F72" s="36"/>
    </row>
    <row r="73" spans="1:6" ht="42.75" customHeight="1" x14ac:dyDescent="0.25">
      <c r="A73" s="19" t="s">
        <v>259</v>
      </c>
      <c r="B73" s="21" t="s">
        <v>196</v>
      </c>
      <c r="C73" s="21" t="s">
        <v>343</v>
      </c>
      <c r="D73" s="21">
        <v>2019</v>
      </c>
      <c r="E73" s="21">
        <v>2021</v>
      </c>
      <c r="F73" s="21" t="s">
        <v>257</v>
      </c>
    </row>
    <row r="74" spans="1:6" ht="42.75" customHeight="1" x14ac:dyDescent="0.25">
      <c r="A74" s="19" t="s">
        <v>439</v>
      </c>
      <c r="B74" s="21" t="s">
        <v>440</v>
      </c>
      <c r="C74" s="21" t="s">
        <v>343</v>
      </c>
      <c r="D74" s="21">
        <v>2020</v>
      </c>
      <c r="E74" s="21">
        <v>2025</v>
      </c>
      <c r="F74" s="21" t="s">
        <v>257</v>
      </c>
    </row>
    <row r="75" spans="1:6" x14ac:dyDescent="0.25">
      <c r="A75" s="40" t="s">
        <v>72</v>
      </c>
      <c r="B75" s="40"/>
      <c r="C75" s="40"/>
      <c r="D75" s="40"/>
      <c r="E75" s="40"/>
      <c r="F75" s="40"/>
    </row>
    <row r="76" spans="1:6" ht="51" x14ac:dyDescent="0.25">
      <c r="A76" s="19" t="s">
        <v>377</v>
      </c>
      <c r="B76" s="21" t="s">
        <v>73</v>
      </c>
      <c r="C76" s="21" t="s">
        <v>63</v>
      </c>
      <c r="D76" s="24">
        <v>2015</v>
      </c>
      <c r="E76" s="24">
        <v>2025</v>
      </c>
      <c r="F76" s="21" t="s">
        <v>260</v>
      </c>
    </row>
    <row r="77" spans="1:6" ht="39.75" customHeight="1" x14ac:dyDescent="0.25">
      <c r="A77" s="19" t="s">
        <v>11</v>
      </c>
      <c r="B77" s="20" t="s">
        <v>435</v>
      </c>
      <c r="C77" s="21" t="s">
        <v>327</v>
      </c>
      <c r="D77" s="24">
        <v>2016</v>
      </c>
      <c r="E77" s="24">
        <v>2025</v>
      </c>
      <c r="F77" s="21" t="s">
        <v>261</v>
      </c>
    </row>
    <row r="78" spans="1:6" ht="33" customHeight="1" x14ac:dyDescent="0.25">
      <c r="A78" s="19" t="s">
        <v>140</v>
      </c>
      <c r="B78" s="21" t="s">
        <v>344</v>
      </c>
      <c r="C78" s="21" t="s">
        <v>63</v>
      </c>
      <c r="D78" s="24">
        <v>2017</v>
      </c>
      <c r="E78" s="24">
        <v>2025</v>
      </c>
      <c r="F78" s="21" t="s">
        <v>345</v>
      </c>
    </row>
    <row r="79" spans="1:6" x14ac:dyDescent="0.25">
      <c r="A79" s="40" t="s">
        <v>74</v>
      </c>
      <c r="B79" s="40"/>
      <c r="C79" s="40"/>
      <c r="D79" s="40"/>
      <c r="E79" s="40"/>
      <c r="F79" s="40"/>
    </row>
    <row r="80" spans="1:6" ht="42.75" customHeight="1" x14ac:dyDescent="0.25">
      <c r="A80" s="19" t="s">
        <v>379</v>
      </c>
      <c r="B80" s="21" t="s">
        <v>464</v>
      </c>
      <c r="C80" s="21" t="s">
        <v>75</v>
      </c>
      <c r="D80" s="24">
        <v>2017</v>
      </c>
      <c r="E80" s="24">
        <v>2017</v>
      </c>
      <c r="F80" s="21" t="s">
        <v>262</v>
      </c>
    </row>
    <row r="81" spans="1:6" ht="22.5" customHeight="1" x14ac:dyDescent="0.25">
      <c r="A81" s="19" t="s">
        <v>380</v>
      </c>
      <c r="B81" s="21" t="s">
        <v>76</v>
      </c>
      <c r="C81" s="21" t="s">
        <v>75</v>
      </c>
      <c r="D81" s="24">
        <v>2017</v>
      </c>
      <c r="E81" s="24">
        <v>2017</v>
      </c>
      <c r="F81" s="21" t="s">
        <v>262</v>
      </c>
    </row>
    <row r="82" spans="1:6" ht="31.5" customHeight="1" x14ac:dyDescent="0.25">
      <c r="A82" s="19" t="s">
        <v>381</v>
      </c>
      <c r="B82" s="21" t="s">
        <v>346</v>
      </c>
      <c r="C82" s="21" t="s">
        <v>75</v>
      </c>
      <c r="D82" s="24">
        <v>2025</v>
      </c>
      <c r="E82" s="24">
        <v>2025</v>
      </c>
      <c r="F82" s="21" t="s">
        <v>262</v>
      </c>
    </row>
    <row r="83" spans="1:6" ht="29.25" customHeight="1" x14ac:dyDescent="0.25">
      <c r="A83" s="19" t="s">
        <v>77</v>
      </c>
      <c r="B83" s="21" t="s">
        <v>465</v>
      </c>
      <c r="C83" s="21" t="s">
        <v>75</v>
      </c>
      <c r="D83" s="24">
        <v>2016</v>
      </c>
      <c r="E83" s="24">
        <v>2017</v>
      </c>
      <c r="F83" s="21" t="s">
        <v>263</v>
      </c>
    </row>
    <row r="84" spans="1:6" ht="30.75" customHeight="1" x14ac:dyDescent="0.25">
      <c r="A84" s="19" t="s">
        <v>382</v>
      </c>
      <c r="B84" s="21" t="s">
        <v>347</v>
      </c>
      <c r="C84" s="21" t="s">
        <v>75</v>
      </c>
      <c r="D84" s="24">
        <v>2025</v>
      </c>
      <c r="E84" s="24">
        <v>2025</v>
      </c>
      <c r="F84" s="21" t="s">
        <v>264</v>
      </c>
    </row>
    <row r="85" spans="1:6" ht="72.75" customHeight="1" x14ac:dyDescent="0.25">
      <c r="A85" s="19" t="s">
        <v>383</v>
      </c>
      <c r="B85" s="21" t="s">
        <v>78</v>
      </c>
      <c r="C85" s="21" t="s">
        <v>460</v>
      </c>
      <c r="D85" s="24">
        <v>2016</v>
      </c>
      <c r="E85" s="24">
        <v>2016</v>
      </c>
      <c r="F85" s="21" t="s">
        <v>265</v>
      </c>
    </row>
    <row r="86" spans="1:6" ht="30.75" customHeight="1" x14ac:dyDescent="0.25">
      <c r="A86" s="19" t="s">
        <v>384</v>
      </c>
      <c r="B86" s="21" t="s">
        <v>348</v>
      </c>
      <c r="C86" s="21" t="s">
        <v>327</v>
      </c>
      <c r="D86" s="24">
        <v>2025</v>
      </c>
      <c r="E86" s="24">
        <v>2025</v>
      </c>
      <c r="F86" s="21" t="s">
        <v>266</v>
      </c>
    </row>
    <row r="87" spans="1:6" x14ac:dyDescent="0.25">
      <c r="A87" s="40" t="s">
        <v>79</v>
      </c>
      <c r="B87" s="40"/>
      <c r="C87" s="40"/>
      <c r="D87" s="40"/>
      <c r="E87" s="40"/>
      <c r="F87" s="40"/>
    </row>
    <row r="88" spans="1:6" ht="51" customHeight="1" x14ac:dyDescent="0.25">
      <c r="A88" s="19" t="s">
        <v>386</v>
      </c>
      <c r="B88" s="21" t="s">
        <v>80</v>
      </c>
      <c r="C88" s="21" t="s">
        <v>63</v>
      </c>
      <c r="D88" s="24">
        <v>2015</v>
      </c>
      <c r="E88" s="24">
        <v>2025</v>
      </c>
      <c r="F88" s="21" t="s">
        <v>261</v>
      </c>
    </row>
    <row r="89" spans="1:6" ht="51" customHeight="1" x14ac:dyDescent="0.25">
      <c r="A89" s="19" t="s">
        <v>387</v>
      </c>
      <c r="B89" s="21" t="s">
        <v>81</v>
      </c>
      <c r="C89" s="21" t="s">
        <v>63</v>
      </c>
      <c r="D89" s="24">
        <v>2015</v>
      </c>
      <c r="E89" s="24">
        <v>2025</v>
      </c>
      <c r="F89" s="21" t="s">
        <v>267</v>
      </c>
    </row>
    <row r="90" spans="1:6" ht="33" customHeight="1" x14ac:dyDescent="0.25">
      <c r="A90" s="19" t="s">
        <v>388</v>
      </c>
      <c r="B90" s="21" t="s">
        <v>82</v>
      </c>
      <c r="C90" s="21" t="s">
        <v>63</v>
      </c>
      <c r="D90" s="24">
        <v>2015</v>
      </c>
      <c r="E90" s="24">
        <v>2025</v>
      </c>
      <c r="F90" s="21" t="s">
        <v>268</v>
      </c>
    </row>
    <row r="91" spans="1:6" ht="42" customHeight="1" x14ac:dyDescent="0.25">
      <c r="A91" s="19" t="s">
        <v>389</v>
      </c>
      <c r="B91" s="21" t="s">
        <v>83</v>
      </c>
      <c r="C91" s="21" t="s">
        <v>52</v>
      </c>
      <c r="D91" s="24">
        <v>2015</v>
      </c>
      <c r="E91" s="24">
        <v>2025</v>
      </c>
      <c r="F91" s="21" t="s">
        <v>269</v>
      </c>
    </row>
    <row r="92" spans="1:6" x14ac:dyDescent="0.25">
      <c r="A92" s="40" t="s">
        <v>84</v>
      </c>
      <c r="B92" s="40"/>
      <c r="C92" s="40"/>
      <c r="D92" s="40"/>
      <c r="E92" s="40"/>
      <c r="F92" s="40"/>
    </row>
    <row r="93" spans="1:6" ht="55.5" customHeight="1" x14ac:dyDescent="0.25">
      <c r="A93" s="19" t="s">
        <v>391</v>
      </c>
      <c r="B93" s="21" t="s">
        <v>85</v>
      </c>
      <c r="C93" s="21" t="s">
        <v>63</v>
      </c>
      <c r="D93" s="24">
        <v>2015</v>
      </c>
      <c r="E93" s="24">
        <v>2025</v>
      </c>
      <c r="F93" s="21" t="s">
        <v>270</v>
      </c>
    </row>
    <row r="94" spans="1:6" ht="40.5" customHeight="1" x14ac:dyDescent="0.25">
      <c r="A94" s="38" t="s">
        <v>392</v>
      </c>
      <c r="B94" s="21" t="s">
        <v>86</v>
      </c>
      <c r="C94" s="40" t="s">
        <v>63</v>
      </c>
      <c r="D94" s="68">
        <v>2015</v>
      </c>
      <c r="E94" s="68">
        <v>2025</v>
      </c>
      <c r="F94" s="40" t="s">
        <v>271</v>
      </c>
    </row>
    <row r="95" spans="1:6" ht="19.5" customHeight="1" x14ac:dyDescent="0.25">
      <c r="A95" s="38"/>
      <c r="B95" s="21" t="e">
        <f>- местной студии телевидения</f>
        <v>#NAME?</v>
      </c>
      <c r="C95" s="40"/>
      <c r="D95" s="68"/>
      <c r="E95" s="68"/>
      <c r="F95" s="40"/>
    </row>
    <row r="96" spans="1:6" x14ac:dyDescent="0.25">
      <c r="A96" s="38"/>
      <c r="B96" s="19" t="s">
        <v>477</v>
      </c>
      <c r="C96" s="40"/>
      <c r="D96" s="68"/>
      <c r="E96" s="68"/>
      <c r="F96" s="40"/>
    </row>
    <row r="97" spans="1:6" ht="28.5" customHeight="1" x14ac:dyDescent="0.25">
      <c r="A97" s="19" t="s">
        <v>393</v>
      </c>
      <c r="B97" s="21" t="s">
        <v>87</v>
      </c>
      <c r="C97" s="21" t="s">
        <v>63</v>
      </c>
      <c r="D97" s="24">
        <v>2015</v>
      </c>
      <c r="E97" s="24">
        <v>2025</v>
      </c>
      <c r="F97" s="21" t="s">
        <v>272</v>
      </c>
    </row>
    <row r="98" spans="1:6" ht="39" customHeight="1" x14ac:dyDescent="0.25">
      <c r="A98" s="19" t="s">
        <v>394</v>
      </c>
      <c r="B98" s="21" t="s">
        <v>88</v>
      </c>
      <c r="C98" s="21" t="s">
        <v>63</v>
      </c>
      <c r="D98" s="24">
        <v>2015</v>
      </c>
      <c r="E98" s="24">
        <v>2025</v>
      </c>
      <c r="F98" s="21" t="s">
        <v>241</v>
      </c>
    </row>
    <row r="99" spans="1:6" ht="39" customHeight="1" x14ac:dyDescent="0.25">
      <c r="A99" s="19" t="s">
        <v>395</v>
      </c>
      <c r="B99" s="21" t="s">
        <v>89</v>
      </c>
      <c r="C99" s="21" t="s">
        <v>63</v>
      </c>
      <c r="D99" s="24">
        <v>2015</v>
      </c>
      <c r="E99" s="24">
        <v>2025</v>
      </c>
      <c r="F99" s="21" t="s">
        <v>273</v>
      </c>
    </row>
    <row r="100" spans="1:6" ht="27" customHeight="1" x14ac:dyDescent="0.25">
      <c r="A100" s="19" t="s">
        <v>396</v>
      </c>
      <c r="B100" s="21" t="s">
        <v>437</v>
      </c>
      <c r="C100" s="21" t="s">
        <v>327</v>
      </c>
      <c r="D100" s="24">
        <v>2016</v>
      </c>
      <c r="E100" s="24">
        <v>2025</v>
      </c>
      <c r="F100" s="21" t="s">
        <v>274</v>
      </c>
    </row>
    <row r="101" spans="1:6" ht="30" customHeight="1" x14ac:dyDescent="0.25">
      <c r="A101" s="19" t="s">
        <v>397</v>
      </c>
      <c r="B101" s="21" t="s">
        <v>90</v>
      </c>
      <c r="C101" s="21" t="s">
        <v>327</v>
      </c>
      <c r="D101" s="24">
        <v>2016</v>
      </c>
      <c r="E101" s="24">
        <v>2025</v>
      </c>
      <c r="F101" s="21" t="s">
        <v>274</v>
      </c>
    </row>
    <row r="102" spans="1:6" ht="32.25" customHeight="1" x14ac:dyDescent="0.25">
      <c r="A102" s="19" t="s">
        <v>398</v>
      </c>
      <c r="B102" s="21" t="s">
        <v>91</v>
      </c>
      <c r="C102" s="21" t="s">
        <v>63</v>
      </c>
      <c r="D102" s="24">
        <v>2016</v>
      </c>
      <c r="E102" s="24">
        <v>2025</v>
      </c>
      <c r="F102" s="21" t="s">
        <v>275</v>
      </c>
    </row>
    <row r="103" spans="1:6" ht="29.25" customHeight="1" x14ac:dyDescent="0.25">
      <c r="A103" s="19" t="s">
        <v>399</v>
      </c>
      <c r="B103" s="21" t="s">
        <v>436</v>
      </c>
      <c r="C103" s="21" t="s">
        <v>327</v>
      </c>
      <c r="D103" s="24">
        <v>2016</v>
      </c>
      <c r="E103" s="24">
        <v>2025</v>
      </c>
      <c r="F103" s="21" t="s">
        <v>275</v>
      </c>
    </row>
    <row r="104" spans="1:6" x14ac:dyDescent="0.25">
      <c r="A104" s="40" t="s">
        <v>92</v>
      </c>
      <c r="B104" s="40"/>
      <c r="C104" s="40"/>
      <c r="D104" s="40"/>
      <c r="E104" s="40"/>
      <c r="F104" s="40"/>
    </row>
    <row r="105" spans="1:6" ht="42" customHeight="1" x14ac:dyDescent="0.25">
      <c r="A105" s="19" t="s">
        <v>401</v>
      </c>
      <c r="B105" s="21" t="s">
        <v>93</v>
      </c>
      <c r="C105" s="21" t="s">
        <v>63</v>
      </c>
      <c r="D105" s="24">
        <v>2015</v>
      </c>
      <c r="E105" s="24">
        <v>2025</v>
      </c>
      <c r="F105" s="21" t="s">
        <v>276</v>
      </c>
    </row>
    <row r="106" spans="1:6" ht="30" customHeight="1" x14ac:dyDescent="0.25">
      <c r="A106" s="19" t="s">
        <v>402</v>
      </c>
      <c r="B106" s="21" t="s">
        <v>94</v>
      </c>
      <c r="C106" s="21" t="s">
        <v>63</v>
      </c>
      <c r="D106" s="24">
        <v>2015</v>
      </c>
      <c r="E106" s="24">
        <v>2025</v>
      </c>
      <c r="F106" s="21" t="s">
        <v>276</v>
      </c>
    </row>
    <row r="107" spans="1:6" ht="33" customHeight="1" x14ac:dyDescent="0.25">
      <c r="A107" s="19" t="s">
        <v>403</v>
      </c>
      <c r="B107" s="21" t="s">
        <v>95</v>
      </c>
      <c r="C107" s="21" t="s">
        <v>63</v>
      </c>
      <c r="D107" s="24">
        <v>2015</v>
      </c>
      <c r="E107" s="24">
        <v>2025</v>
      </c>
      <c r="F107" s="21" t="s">
        <v>276</v>
      </c>
    </row>
    <row r="108" spans="1:6" x14ac:dyDescent="0.25">
      <c r="A108" s="40" t="s">
        <v>96</v>
      </c>
      <c r="B108" s="40"/>
      <c r="C108" s="40"/>
      <c r="D108" s="40"/>
      <c r="E108" s="40"/>
      <c r="F108" s="40"/>
    </row>
    <row r="109" spans="1:6" x14ac:dyDescent="0.25">
      <c r="A109" s="40" t="s">
        <v>97</v>
      </c>
      <c r="B109" s="40"/>
      <c r="C109" s="40"/>
      <c r="D109" s="40"/>
      <c r="E109" s="40"/>
      <c r="F109" s="40"/>
    </row>
    <row r="110" spans="1:6" ht="43.5" customHeight="1" x14ac:dyDescent="0.25">
      <c r="A110" s="19" t="s">
        <v>351</v>
      </c>
      <c r="B110" s="21" t="s">
        <v>98</v>
      </c>
      <c r="C110" s="21" t="s">
        <v>99</v>
      </c>
      <c r="D110" s="24">
        <v>2015</v>
      </c>
      <c r="E110" s="24">
        <v>2025</v>
      </c>
      <c r="F110" s="21" t="s">
        <v>277</v>
      </c>
    </row>
    <row r="111" spans="1:6" ht="40.5" customHeight="1" x14ac:dyDescent="0.25">
      <c r="A111" s="19" t="s">
        <v>352</v>
      </c>
      <c r="B111" s="21" t="s">
        <v>100</v>
      </c>
      <c r="C111" s="21" t="s">
        <v>229</v>
      </c>
      <c r="D111" s="24">
        <v>2015</v>
      </c>
      <c r="E111" s="24">
        <v>2025</v>
      </c>
      <c r="F111" s="21" t="s">
        <v>278</v>
      </c>
    </row>
    <row r="112" spans="1:6" ht="39" customHeight="1" x14ac:dyDescent="0.25">
      <c r="A112" s="19" t="s">
        <v>353</v>
      </c>
      <c r="B112" s="21" t="s">
        <v>101</v>
      </c>
      <c r="C112" s="21" t="s">
        <v>63</v>
      </c>
      <c r="D112" s="24">
        <v>2015</v>
      </c>
      <c r="E112" s="24">
        <v>2016</v>
      </c>
      <c r="F112" s="21" t="s">
        <v>279</v>
      </c>
    </row>
    <row r="113" spans="1:6" ht="29.25" customHeight="1" x14ac:dyDescent="0.25">
      <c r="A113" s="19" t="s">
        <v>22</v>
      </c>
      <c r="B113" s="21" t="s">
        <v>102</v>
      </c>
      <c r="C113" s="21" t="s">
        <v>63</v>
      </c>
      <c r="D113" s="24">
        <v>2015</v>
      </c>
      <c r="E113" s="24">
        <v>2017</v>
      </c>
      <c r="F113" s="21" t="s">
        <v>280</v>
      </c>
    </row>
    <row r="114" spans="1:6" ht="31.5" customHeight="1" x14ac:dyDescent="0.25">
      <c r="A114" s="19" t="s">
        <v>24</v>
      </c>
      <c r="B114" s="21" t="s">
        <v>103</v>
      </c>
      <c r="C114" s="21" t="s">
        <v>327</v>
      </c>
      <c r="D114" s="24">
        <v>2015</v>
      </c>
      <c r="E114" s="24">
        <v>2025</v>
      </c>
      <c r="F114" s="21" t="s">
        <v>281</v>
      </c>
    </row>
    <row r="115" spans="1:6" ht="42.75" customHeight="1" x14ac:dyDescent="0.25">
      <c r="A115" s="19" t="s">
        <v>26</v>
      </c>
      <c r="B115" s="21" t="s">
        <v>104</v>
      </c>
      <c r="C115" s="21" t="s">
        <v>63</v>
      </c>
      <c r="D115" s="24">
        <v>2015</v>
      </c>
      <c r="E115" s="24">
        <v>2025</v>
      </c>
      <c r="F115" s="21" t="s">
        <v>282</v>
      </c>
    </row>
    <row r="116" spans="1:6" ht="28.5" customHeight="1" x14ac:dyDescent="0.25">
      <c r="A116" s="19" t="s">
        <v>27</v>
      </c>
      <c r="B116" s="21" t="s">
        <v>105</v>
      </c>
      <c r="C116" s="21" t="s">
        <v>63</v>
      </c>
      <c r="D116" s="24">
        <v>2015</v>
      </c>
      <c r="E116" s="24">
        <v>2025</v>
      </c>
      <c r="F116" s="21" t="s">
        <v>282</v>
      </c>
    </row>
    <row r="117" spans="1:6" ht="29.25" customHeight="1" x14ac:dyDescent="0.25">
      <c r="A117" s="19" t="s">
        <v>354</v>
      </c>
      <c r="B117" s="21" t="s">
        <v>106</v>
      </c>
      <c r="C117" s="21" t="s">
        <v>107</v>
      </c>
      <c r="D117" s="24">
        <v>2015</v>
      </c>
      <c r="E117" s="24">
        <v>2018</v>
      </c>
      <c r="F117" s="21" t="s">
        <v>283</v>
      </c>
    </row>
    <row r="118" spans="1:6" ht="42" customHeight="1" x14ac:dyDescent="0.25">
      <c r="A118" s="19" t="s">
        <v>31</v>
      </c>
      <c r="B118" s="21" t="s">
        <v>108</v>
      </c>
      <c r="C118" s="21" t="s">
        <v>107</v>
      </c>
      <c r="D118" s="24">
        <v>2015</v>
      </c>
      <c r="E118" s="24">
        <v>2025</v>
      </c>
      <c r="F118" s="21" t="s">
        <v>284</v>
      </c>
    </row>
    <row r="119" spans="1:6" ht="18.75" customHeight="1" x14ac:dyDescent="0.25">
      <c r="A119" s="19" t="s">
        <v>32</v>
      </c>
      <c r="B119" s="21" t="s">
        <v>109</v>
      </c>
      <c r="C119" s="21" t="s">
        <v>110</v>
      </c>
      <c r="D119" s="24">
        <v>2018</v>
      </c>
      <c r="E119" s="24">
        <v>2025</v>
      </c>
      <c r="F119" s="21" t="s">
        <v>285</v>
      </c>
    </row>
    <row r="120" spans="1:6" ht="25.5" x14ac:dyDescent="0.25">
      <c r="A120" s="19" t="s">
        <v>111</v>
      </c>
      <c r="B120" s="21" t="s">
        <v>112</v>
      </c>
      <c r="C120" s="21" t="s">
        <v>110</v>
      </c>
      <c r="D120" s="24">
        <v>2018</v>
      </c>
      <c r="E120" s="24">
        <v>2020</v>
      </c>
      <c r="F120" s="21" t="s">
        <v>286</v>
      </c>
    </row>
    <row r="121" spans="1:6" ht="25.5" x14ac:dyDescent="0.25">
      <c r="A121" s="19" t="s">
        <v>113</v>
      </c>
      <c r="B121" s="21" t="s">
        <v>114</v>
      </c>
      <c r="C121" s="21" t="s">
        <v>110</v>
      </c>
      <c r="D121" s="24">
        <v>2018</v>
      </c>
      <c r="E121" s="24">
        <v>2018</v>
      </c>
      <c r="F121" s="21" t="s">
        <v>287</v>
      </c>
    </row>
    <row r="122" spans="1:6" ht="25.5" x14ac:dyDescent="0.25">
      <c r="A122" s="19" t="s">
        <v>115</v>
      </c>
      <c r="B122" s="21" t="s">
        <v>116</v>
      </c>
      <c r="C122" s="21" t="s">
        <v>110</v>
      </c>
      <c r="D122" s="24">
        <v>2018</v>
      </c>
      <c r="E122" s="24">
        <v>2018</v>
      </c>
      <c r="F122" s="21" t="s">
        <v>287</v>
      </c>
    </row>
    <row r="123" spans="1:6" ht="25.5" x14ac:dyDescent="0.25">
      <c r="A123" s="19" t="s">
        <v>117</v>
      </c>
      <c r="B123" s="21" t="s">
        <v>118</v>
      </c>
      <c r="C123" s="21" t="s">
        <v>110</v>
      </c>
      <c r="D123" s="24">
        <v>2018</v>
      </c>
      <c r="E123" s="24">
        <v>2019</v>
      </c>
      <c r="F123" s="21" t="s">
        <v>287</v>
      </c>
    </row>
    <row r="124" spans="1:6" ht="25.5" x14ac:dyDescent="0.25">
      <c r="A124" s="19" t="s">
        <v>119</v>
      </c>
      <c r="B124" s="21" t="s">
        <v>120</v>
      </c>
      <c r="C124" s="21" t="s">
        <v>110</v>
      </c>
      <c r="D124" s="24">
        <v>2018</v>
      </c>
      <c r="E124" s="24">
        <v>2018</v>
      </c>
      <c r="F124" s="21" t="s">
        <v>287</v>
      </c>
    </row>
    <row r="125" spans="1:6" ht="31.5" customHeight="1" x14ac:dyDescent="0.25">
      <c r="A125" s="19" t="s">
        <v>121</v>
      </c>
      <c r="B125" s="21" t="s">
        <v>200</v>
      </c>
      <c r="C125" s="21" t="s">
        <v>110</v>
      </c>
      <c r="D125" s="24">
        <v>2019</v>
      </c>
      <c r="E125" s="24">
        <v>2019</v>
      </c>
      <c r="F125" s="21" t="s">
        <v>286</v>
      </c>
    </row>
    <row r="126" spans="1:6" ht="29.25" customHeight="1" x14ac:dyDescent="0.25">
      <c r="A126" s="19" t="s">
        <v>197</v>
      </c>
      <c r="B126" s="21" t="s">
        <v>201</v>
      </c>
      <c r="C126" s="21" t="s">
        <v>110</v>
      </c>
      <c r="D126" s="24">
        <v>2019</v>
      </c>
      <c r="E126" s="24">
        <v>2019</v>
      </c>
      <c r="F126" s="21" t="s">
        <v>286</v>
      </c>
    </row>
    <row r="127" spans="1:6" ht="28.5" customHeight="1" x14ac:dyDescent="0.25">
      <c r="A127" s="19" t="s">
        <v>198</v>
      </c>
      <c r="B127" s="21" t="s">
        <v>202</v>
      </c>
      <c r="C127" s="21" t="s">
        <v>110</v>
      </c>
      <c r="D127" s="24">
        <v>2019</v>
      </c>
      <c r="E127" s="24">
        <v>2019</v>
      </c>
      <c r="F127" s="21" t="s">
        <v>288</v>
      </c>
    </row>
    <row r="128" spans="1:6" ht="29.25" customHeight="1" x14ac:dyDescent="0.25">
      <c r="A128" s="19" t="s">
        <v>199</v>
      </c>
      <c r="B128" s="21" t="s">
        <v>203</v>
      </c>
      <c r="C128" s="21" t="s">
        <v>110</v>
      </c>
      <c r="D128" s="24">
        <v>2019</v>
      </c>
      <c r="E128" s="24">
        <v>2019</v>
      </c>
      <c r="F128" s="21" t="s">
        <v>285</v>
      </c>
    </row>
    <row r="129" spans="1:6" ht="31.5" customHeight="1" x14ac:dyDescent="0.25">
      <c r="A129" s="19" t="s">
        <v>204</v>
      </c>
      <c r="B129" s="21" t="s">
        <v>122</v>
      </c>
      <c r="C129" s="21" t="s">
        <v>110</v>
      </c>
      <c r="D129" s="24">
        <v>2018</v>
      </c>
      <c r="E129" s="24">
        <v>2025</v>
      </c>
      <c r="F129" s="21" t="s">
        <v>285</v>
      </c>
    </row>
    <row r="130" spans="1:6" ht="45" customHeight="1" x14ac:dyDescent="0.25">
      <c r="A130" s="19" t="s">
        <v>214</v>
      </c>
      <c r="B130" s="21" t="s">
        <v>215</v>
      </c>
      <c r="C130" s="21" t="s">
        <v>110</v>
      </c>
      <c r="D130" s="24">
        <v>2020</v>
      </c>
      <c r="E130" s="24">
        <v>2020</v>
      </c>
      <c r="F130" s="21" t="s">
        <v>285</v>
      </c>
    </row>
    <row r="131" spans="1:6" ht="59.25" customHeight="1" x14ac:dyDescent="0.25">
      <c r="A131" s="19" t="s">
        <v>216</v>
      </c>
      <c r="B131" s="21" t="s">
        <v>217</v>
      </c>
      <c r="C131" s="21" t="s">
        <v>110</v>
      </c>
      <c r="D131" s="24">
        <v>2020</v>
      </c>
      <c r="E131" s="24">
        <v>2020</v>
      </c>
      <c r="F131" s="21" t="s">
        <v>285</v>
      </c>
    </row>
    <row r="132" spans="1:6" ht="44.25" customHeight="1" x14ac:dyDescent="0.25">
      <c r="A132" s="19" t="s">
        <v>218</v>
      </c>
      <c r="B132" s="21" t="s">
        <v>219</v>
      </c>
      <c r="C132" s="21" t="s">
        <v>110</v>
      </c>
      <c r="D132" s="24">
        <v>2020</v>
      </c>
      <c r="E132" s="24">
        <v>2020</v>
      </c>
      <c r="F132" s="21" t="s">
        <v>285</v>
      </c>
    </row>
    <row r="133" spans="1:6" ht="54.75" customHeight="1" x14ac:dyDescent="0.25">
      <c r="A133" s="19" t="s">
        <v>220</v>
      </c>
      <c r="B133" s="21" t="s">
        <v>221</v>
      </c>
      <c r="C133" s="21" t="s">
        <v>110</v>
      </c>
      <c r="D133" s="24">
        <v>2020</v>
      </c>
      <c r="E133" s="24">
        <v>2020</v>
      </c>
      <c r="F133" s="21" t="s">
        <v>285</v>
      </c>
    </row>
    <row r="134" spans="1:6" ht="30.75" customHeight="1" x14ac:dyDescent="0.25">
      <c r="A134" s="19" t="s">
        <v>222</v>
      </c>
      <c r="B134" s="21" t="s">
        <v>223</v>
      </c>
      <c r="C134" s="21" t="s">
        <v>110</v>
      </c>
      <c r="D134" s="24">
        <v>2020</v>
      </c>
      <c r="E134" s="24">
        <v>2020</v>
      </c>
      <c r="F134" s="21" t="s">
        <v>285</v>
      </c>
    </row>
    <row r="135" spans="1:6" ht="51.75" customHeight="1" x14ac:dyDescent="0.25">
      <c r="A135" s="19" t="s">
        <v>224</v>
      </c>
      <c r="B135" s="21" t="s">
        <v>225</v>
      </c>
      <c r="C135" s="21" t="s">
        <v>228</v>
      </c>
      <c r="D135" s="24">
        <v>2020</v>
      </c>
      <c r="E135" s="24">
        <v>2020</v>
      </c>
      <c r="F135" s="21" t="s">
        <v>285</v>
      </c>
    </row>
    <row r="136" spans="1:6" ht="42" customHeight="1" x14ac:dyDescent="0.25">
      <c r="A136" s="19" t="s">
        <v>226</v>
      </c>
      <c r="B136" s="21" t="s">
        <v>227</v>
      </c>
      <c r="C136" s="21" t="s">
        <v>232</v>
      </c>
      <c r="D136" s="24">
        <v>2020</v>
      </c>
      <c r="E136" s="24">
        <v>2020</v>
      </c>
      <c r="F136" s="21" t="s">
        <v>285</v>
      </c>
    </row>
    <row r="137" spans="1:6" ht="42" customHeight="1" x14ac:dyDescent="0.25">
      <c r="A137" s="19" t="s">
        <v>479</v>
      </c>
      <c r="B137" s="21" t="s">
        <v>456</v>
      </c>
      <c r="C137" s="21" t="s">
        <v>449</v>
      </c>
      <c r="D137" s="24">
        <v>2021</v>
      </c>
      <c r="E137" s="24">
        <v>2021</v>
      </c>
      <c r="F137" s="21" t="s">
        <v>285</v>
      </c>
    </row>
    <row r="138" spans="1:6" ht="42" customHeight="1" x14ac:dyDescent="0.25">
      <c r="A138" s="19" t="s">
        <v>480</v>
      </c>
      <c r="B138" s="21" t="s">
        <v>450</v>
      </c>
      <c r="C138" s="21" t="s">
        <v>208</v>
      </c>
      <c r="D138" s="24">
        <v>2021</v>
      </c>
      <c r="E138" s="24">
        <v>2021</v>
      </c>
      <c r="F138" s="21" t="s">
        <v>452</v>
      </c>
    </row>
    <row r="139" spans="1:6" ht="42" customHeight="1" x14ac:dyDescent="0.25">
      <c r="A139" s="19" t="s">
        <v>481</v>
      </c>
      <c r="B139" s="21" t="s">
        <v>451</v>
      </c>
      <c r="C139" s="21" t="s">
        <v>208</v>
      </c>
      <c r="D139" s="24">
        <v>2021</v>
      </c>
      <c r="E139" s="24">
        <v>2021</v>
      </c>
      <c r="F139" s="21" t="s">
        <v>453</v>
      </c>
    </row>
    <row r="140" spans="1:6" ht="51.75" customHeight="1" x14ac:dyDescent="0.25">
      <c r="A140" s="19" t="s">
        <v>455</v>
      </c>
      <c r="B140" s="21" t="s">
        <v>454</v>
      </c>
      <c r="C140" s="21" t="s">
        <v>228</v>
      </c>
      <c r="D140" s="24">
        <v>2021</v>
      </c>
      <c r="E140" s="24">
        <v>2021</v>
      </c>
      <c r="F140" s="21" t="s">
        <v>285</v>
      </c>
    </row>
    <row r="141" spans="1:6" ht="42" customHeight="1" x14ac:dyDescent="0.25">
      <c r="A141" s="19" t="s">
        <v>35</v>
      </c>
      <c r="B141" s="21" t="s">
        <v>331</v>
      </c>
      <c r="C141" s="21" t="s">
        <v>63</v>
      </c>
      <c r="D141" s="24">
        <v>2020</v>
      </c>
      <c r="E141" s="24">
        <v>2023</v>
      </c>
      <c r="F141" s="21" t="s">
        <v>288</v>
      </c>
    </row>
    <row r="142" spans="1:6" x14ac:dyDescent="0.25">
      <c r="A142" s="40" t="s">
        <v>123</v>
      </c>
      <c r="B142" s="40"/>
      <c r="C142" s="40"/>
      <c r="D142" s="40"/>
      <c r="E142" s="40"/>
      <c r="F142" s="40"/>
    </row>
    <row r="143" spans="1:6" ht="38.25" x14ac:dyDescent="0.25">
      <c r="A143" s="19" t="s">
        <v>356</v>
      </c>
      <c r="B143" s="21" t="s">
        <v>124</v>
      </c>
      <c r="C143" s="21" t="s">
        <v>65</v>
      </c>
      <c r="D143" s="24">
        <v>2016</v>
      </c>
      <c r="E143" s="24">
        <v>2025</v>
      </c>
      <c r="F143" s="21" t="s">
        <v>289</v>
      </c>
    </row>
    <row r="144" spans="1:6" ht="38.25" x14ac:dyDescent="0.25">
      <c r="A144" s="19" t="s">
        <v>357</v>
      </c>
      <c r="B144" s="21" t="s">
        <v>125</v>
      </c>
      <c r="C144" s="21" t="s">
        <v>63</v>
      </c>
      <c r="D144" s="24">
        <v>2015</v>
      </c>
      <c r="E144" s="24">
        <v>2025</v>
      </c>
      <c r="F144" s="21" t="s">
        <v>290</v>
      </c>
    </row>
    <row r="145" spans="1:6" ht="25.5" x14ac:dyDescent="0.25">
      <c r="A145" s="19" t="s">
        <v>358</v>
      </c>
      <c r="B145" s="21" t="s">
        <v>126</v>
      </c>
      <c r="C145" s="21" t="s">
        <v>63</v>
      </c>
      <c r="D145" s="24">
        <v>2015</v>
      </c>
      <c r="E145" s="24">
        <v>2016</v>
      </c>
      <c r="F145" s="21" t="s">
        <v>291</v>
      </c>
    </row>
    <row r="146" spans="1:6" x14ac:dyDescent="0.25">
      <c r="A146" s="40" t="s">
        <v>127</v>
      </c>
      <c r="B146" s="40"/>
      <c r="C146" s="40"/>
      <c r="D146" s="40"/>
      <c r="E146" s="40"/>
      <c r="F146" s="40"/>
    </row>
    <row r="147" spans="1:6" ht="31.5" customHeight="1" x14ac:dyDescent="0.25">
      <c r="A147" s="19" t="s">
        <v>366</v>
      </c>
      <c r="B147" s="21" t="s">
        <v>128</v>
      </c>
      <c r="C147" s="21" t="s">
        <v>129</v>
      </c>
      <c r="D147" s="24">
        <v>2015</v>
      </c>
      <c r="E147" s="24">
        <v>2025</v>
      </c>
      <c r="F147" s="21" t="s">
        <v>292</v>
      </c>
    </row>
    <row r="148" spans="1:6" ht="57" customHeight="1" x14ac:dyDescent="0.25">
      <c r="A148" s="28" t="s">
        <v>367</v>
      </c>
      <c r="B148" s="20" t="s">
        <v>420</v>
      </c>
      <c r="C148" s="21" t="s">
        <v>229</v>
      </c>
      <c r="D148" s="24">
        <v>2015</v>
      </c>
      <c r="E148" s="24">
        <v>2018</v>
      </c>
      <c r="F148" s="21" t="s">
        <v>304</v>
      </c>
    </row>
    <row r="149" spans="1:6" ht="28.5" customHeight="1" x14ac:dyDescent="0.25">
      <c r="A149" s="29"/>
      <c r="B149" s="20" t="s">
        <v>421</v>
      </c>
      <c r="C149" s="21" t="s">
        <v>107</v>
      </c>
      <c r="D149" s="24">
        <v>2015</v>
      </c>
      <c r="E149" s="24">
        <v>2018</v>
      </c>
      <c r="F149" s="21" t="s">
        <v>293</v>
      </c>
    </row>
    <row r="150" spans="1:6" ht="42" customHeight="1" x14ac:dyDescent="0.25">
      <c r="A150" s="29"/>
      <c r="B150" s="20" t="s">
        <v>422</v>
      </c>
      <c r="C150" s="21" t="s">
        <v>63</v>
      </c>
      <c r="D150" s="24">
        <v>2015</v>
      </c>
      <c r="E150" s="24">
        <v>2025</v>
      </c>
      <c r="F150" s="21" t="s">
        <v>294</v>
      </c>
    </row>
    <row r="151" spans="1:6" ht="69" customHeight="1" x14ac:dyDescent="0.25">
      <c r="A151" s="29"/>
      <c r="B151" s="20" t="s">
        <v>423</v>
      </c>
      <c r="C151" s="21" t="s">
        <v>63</v>
      </c>
      <c r="D151" s="24">
        <v>2015</v>
      </c>
      <c r="E151" s="24">
        <v>2016</v>
      </c>
      <c r="F151" s="21" t="s">
        <v>295</v>
      </c>
    </row>
    <row r="152" spans="1:6" ht="40.5" customHeight="1" x14ac:dyDescent="0.25">
      <c r="A152" s="29"/>
      <c r="B152" s="20" t="s">
        <v>424</v>
      </c>
      <c r="C152" s="21" t="s">
        <v>107</v>
      </c>
      <c r="D152" s="24">
        <v>2015</v>
      </c>
      <c r="E152" s="24">
        <v>2025</v>
      </c>
      <c r="F152" s="21" t="s">
        <v>296</v>
      </c>
    </row>
    <row r="153" spans="1:6" ht="33" customHeight="1" x14ac:dyDescent="0.25">
      <c r="A153" s="29"/>
      <c r="B153" s="20" t="s">
        <v>425</v>
      </c>
      <c r="C153" s="21" t="s">
        <v>327</v>
      </c>
      <c r="D153" s="24">
        <v>2015</v>
      </c>
      <c r="E153" s="24">
        <v>2025</v>
      </c>
      <c r="F153" s="21" t="s">
        <v>297</v>
      </c>
    </row>
    <row r="154" spans="1:6" ht="25.5" x14ac:dyDescent="0.25">
      <c r="A154" s="29"/>
      <c r="B154" s="20" t="s">
        <v>426</v>
      </c>
      <c r="C154" s="21" t="s">
        <v>230</v>
      </c>
      <c r="D154" s="24">
        <v>2015</v>
      </c>
      <c r="E154" s="24">
        <v>2025</v>
      </c>
      <c r="F154" s="21" t="s">
        <v>298</v>
      </c>
    </row>
    <row r="155" spans="1:6" ht="38.25" x14ac:dyDescent="0.25">
      <c r="A155" s="29"/>
      <c r="B155" s="20" t="s">
        <v>427</v>
      </c>
      <c r="C155" s="21" t="s">
        <v>130</v>
      </c>
      <c r="D155" s="24">
        <v>2015</v>
      </c>
      <c r="E155" s="24">
        <v>2025</v>
      </c>
      <c r="F155" s="21" t="s">
        <v>294</v>
      </c>
    </row>
    <row r="156" spans="1:6" ht="29.25" customHeight="1" x14ac:dyDescent="0.25">
      <c r="A156" s="29"/>
      <c r="B156" s="20" t="s">
        <v>428</v>
      </c>
      <c r="C156" s="21" t="s">
        <v>327</v>
      </c>
      <c r="D156" s="24">
        <v>2015</v>
      </c>
      <c r="E156" s="24">
        <v>2025</v>
      </c>
      <c r="F156" s="21" t="s">
        <v>299</v>
      </c>
    </row>
    <row r="157" spans="1:6" ht="30" customHeight="1" x14ac:dyDescent="0.25">
      <c r="A157" s="29"/>
      <c r="B157" s="20" t="s">
        <v>429</v>
      </c>
      <c r="C157" s="21" t="s">
        <v>327</v>
      </c>
      <c r="D157" s="24">
        <v>2015</v>
      </c>
      <c r="E157" s="24">
        <v>2025</v>
      </c>
      <c r="F157" s="21" t="s">
        <v>299</v>
      </c>
    </row>
    <row r="158" spans="1:6" ht="25.5" x14ac:dyDescent="0.25">
      <c r="A158" s="29"/>
      <c r="B158" s="20" t="s">
        <v>430</v>
      </c>
      <c r="C158" s="21" t="s">
        <v>107</v>
      </c>
      <c r="D158" s="24">
        <v>2015</v>
      </c>
      <c r="E158" s="24">
        <v>2018</v>
      </c>
      <c r="F158" s="21" t="s">
        <v>300</v>
      </c>
    </row>
    <row r="159" spans="1:6" ht="53.25" customHeight="1" x14ac:dyDescent="0.25">
      <c r="A159" s="29"/>
      <c r="B159" s="20" t="s">
        <v>431</v>
      </c>
      <c r="C159" s="21" t="s">
        <v>130</v>
      </c>
      <c r="D159" s="24">
        <v>2015</v>
      </c>
      <c r="E159" s="24">
        <v>2016</v>
      </c>
      <c r="F159" s="21" t="s">
        <v>301</v>
      </c>
    </row>
    <row r="160" spans="1:6" ht="59.25" customHeight="1" x14ac:dyDescent="0.25">
      <c r="A160" s="29"/>
      <c r="B160" s="22" t="s">
        <v>432</v>
      </c>
      <c r="C160" s="21" t="s">
        <v>131</v>
      </c>
      <c r="D160" s="24">
        <v>2017</v>
      </c>
      <c r="E160" s="24">
        <v>2025</v>
      </c>
      <c r="F160" s="21" t="s">
        <v>302</v>
      </c>
    </row>
    <row r="161" spans="1:6" ht="28.5" customHeight="1" x14ac:dyDescent="0.25">
      <c r="A161" s="30"/>
      <c r="B161" s="20" t="s">
        <v>132</v>
      </c>
      <c r="C161" s="21" t="s">
        <v>130</v>
      </c>
      <c r="D161" s="24">
        <v>2015</v>
      </c>
      <c r="E161" s="24">
        <v>2016</v>
      </c>
      <c r="F161" s="21" t="s">
        <v>303</v>
      </c>
    </row>
    <row r="162" spans="1:6" ht="28.5" customHeight="1" x14ac:dyDescent="0.25">
      <c r="A162" s="19" t="s">
        <v>369</v>
      </c>
      <c r="B162" s="21" t="s">
        <v>133</v>
      </c>
      <c r="C162" s="21" t="s">
        <v>134</v>
      </c>
      <c r="D162" s="24">
        <v>2015</v>
      </c>
      <c r="E162" s="24">
        <v>2025</v>
      </c>
      <c r="F162" s="21" t="s">
        <v>304</v>
      </c>
    </row>
    <row r="163" spans="1:6" ht="28.5" customHeight="1" x14ac:dyDescent="0.25">
      <c r="A163" s="19" t="s">
        <v>370</v>
      </c>
      <c r="B163" s="21" t="s">
        <v>135</v>
      </c>
      <c r="C163" s="21" t="s">
        <v>63</v>
      </c>
      <c r="D163" s="24">
        <v>2015</v>
      </c>
      <c r="E163" s="24">
        <v>2016</v>
      </c>
      <c r="F163" s="21" t="s">
        <v>304</v>
      </c>
    </row>
    <row r="164" spans="1:6" x14ac:dyDescent="0.25">
      <c r="A164" s="40" t="s">
        <v>136</v>
      </c>
      <c r="B164" s="40"/>
      <c r="C164" s="40"/>
      <c r="D164" s="40"/>
      <c r="E164" s="40"/>
      <c r="F164" s="40"/>
    </row>
    <row r="165" spans="1:6" ht="29.25" customHeight="1" x14ac:dyDescent="0.25">
      <c r="A165" s="19" t="s">
        <v>377</v>
      </c>
      <c r="B165" s="21" t="s">
        <v>137</v>
      </c>
      <c r="C165" s="21" t="s">
        <v>138</v>
      </c>
      <c r="D165" s="24">
        <v>2015</v>
      </c>
      <c r="E165" s="24">
        <v>2018</v>
      </c>
      <c r="F165" s="21" t="s">
        <v>305</v>
      </c>
    </row>
    <row r="166" spans="1:6" ht="42.75" customHeight="1" x14ac:dyDescent="0.25">
      <c r="A166" s="21" t="s">
        <v>11</v>
      </c>
      <c r="B166" s="21" t="s">
        <v>139</v>
      </c>
      <c r="C166" s="21" t="s">
        <v>230</v>
      </c>
      <c r="D166" s="24">
        <v>2015</v>
      </c>
      <c r="E166" s="24">
        <v>2025</v>
      </c>
      <c r="F166" s="21" t="s">
        <v>306</v>
      </c>
    </row>
    <row r="167" spans="1:6" ht="42.75" customHeight="1" x14ac:dyDescent="0.25">
      <c r="A167" s="21" t="s">
        <v>140</v>
      </c>
      <c r="B167" s="21" t="s">
        <v>141</v>
      </c>
      <c r="C167" s="21" t="s">
        <v>142</v>
      </c>
      <c r="D167" s="24">
        <v>2015</v>
      </c>
      <c r="E167" s="24">
        <v>2025</v>
      </c>
      <c r="F167" s="21" t="s">
        <v>307</v>
      </c>
    </row>
    <row r="168" spans="1:6" ht="27" customHeight="1" x14ac:dyDescent="0.25">
      <c r="A168" s="21" t="s">
        <v>143</v>
      </c>
      <c r="B168" s="21" t="s">
        <v>144</v>
      </c>
      <c r="C168" s="21" t="s">
        <v>142</v>
      </c>
      <c r="D168" s="24">
        <v>2015</v>
      </c>
      <c r="E168" s="24">
        <v>2025</v>
      </c>
      <c r="F168" s="21" t="s">
        <v>308</v>
      </c>
    </row>
    <row r="169" spans="1:6" ht="25.5" x14ac:dyDescent="0.25">
      <c r="A169" s="21" t="s">
        <v>145</v>
      </c>
      <c r="B169" s="21" t="s">
        <v>146</v>
      </c>
      <c r="C169" s="21" t="s">
        <v>107</v>
      </c>
      <c r="D169" s="24">
        <v>2015</v>
      </c>
      <c r="E169" s="24">
        <v>2025</v>
      </c>
      <c r="F169" s="21" t="s">
        <v>308</v>
      </c>
    </row>
    <row r="170" spans="1:6" x14ac:dyDescent="0.25">
      <c r="A170" s="21" t="s">
        <v>147</v>
      </c>
      <c r="B170" s="21" t="s">
        <v>148</v>
      </c>
      <c r="C170" s="21" t="s">
        <v>134</v>
      </c>
      <c r="D170" s="24">
        <v>2015</v>
      </c>
      <c r="E170" s="24">
        <v>2025</v>
      </c>
      <c r="F170" s="21" t="s">
        <v>309</v>
      </c>
    </row>
    <row r="171" spans="1:6" ht="55.5" customHeight="1" x14ac:dyDescent="0.25">
      <c r="A171" s="21" t="s">
        <v>149</v>
      </c>
      <c r="B171" s="21" t="s">
        <v>150</v>
      </c>
      <c r="C171" s="21" t="s">
        <v>142</v>
      </c>
      <c r="D171" s="24">
        <v>2015</v>
      </c>
      <c r="E171" s="24">
        <v>2025</v>
      </c>
      <c r="F171" s="21" t="s">
        <v>308</v>
      </c>
    </row>
    <row r="172" spans="1:6" ht="45" customHeight="1" x14ac:dyDescent="0.25">
      <c r="A172" s="21" t="s">
        <v>151</v>
      </c>
      <c r="B172" s="21" t="s">
        <v>152</v>
      </c>
      <c r="C172" s="21" t="s">
        <v>142</v>
      </c>
      <c r="D172" s="24">
        <v>2015</v>
      </c>
      <c r="E172" s="24">
        <v>2025</v>
      </c>
      <c r="F172" s="21" t="s">
        <v>310</v>
      </c>
    </row>
    <row r="173" spans="1:6" ht="25.5" x14ac:dyDescent="0.25">
      <c r="A173" s="21" t="s">
        <v>153</v>
      </c>
      <c r="B173" s="21" t="s">
        <v>154</v>
      </c>
      <c r="C173" s="21" t="s">
        <v>142</v>
      </c>
      <c r="D173" s="24">
        <v>2015</v>
      </c>
      <c r="E173" s="24">
        <v>2025</v>
      </c>
      <c r="F173" s="21" t="s">
        <v>311</v>
      </c>
    </row>
    <row r="174" spans="1:6" ht="19.5" customHeight="1" x14ac:dyDescent="0.25">
      <c r="A174" s="21" t="s">
        <v>155</v>
      </c>
      <c r="B174" s="21" t="s">
        <v>156</v>
      </c>
      <c r="C174" s="21" t="s">
        <v>229</v>
      </c>
      <c r="D174" s="24">
        <v>2015</v>
      </c>
      <c r="E174" s="24">
        <v>2025</v>
      </c>
      <c r="F174" s="21" t="s">
        <v>312</v>
      </c>
    </row>
    <row r="175" spans="1:6" ht="18" customHeight="1" x14ac:dyDescent="0.25">
      <c r="A175" s="21" t="s">
        <v>157</v>
      </c>
      <c r="B175" s="21" t="s">
        <v>158</v>
      </c>
      <c r="C175" s="21" t="s">
        <v>134</v>
      </c>
      <c r="D175" s="24">
        <v>2015</v>
      </c>
      <c r="E175" s="24">
        <v>2025</v>
      </c>
      <c r="F175" s="21" t="s">
        <v>313</v>
      </c>
    </row>
    <row r="176" spans="1:6" ht="28.5" customHeight="1" x14ac:dyDescent="0.25">
      <c r="A176" s="21" t="s">
        <v>159</v>
      </c>
      <c r="B176" s="21" t="s">
        <v>160</v>
      </c>
      <c r="C176" s="21" t="s">
        <v>161</v>
      </c>
      <c r="D176" s="24">
        <v>2015</v>
      </c>
      <c r="E176" s="24">
        <v>2017</v>
      </c>
      <c r="F176" s="21" t="s">
        <v>314</v>
      </c>
    </row>
    <row r="177" spans="1:7" ht="25.5" x14ac:dyDescent="0.25">
      <c r="A177" s="21" t="s">
        <v>162</v>
      </c>
      <c r="B177" s="21" t="s">
        <v>163</v>
      </c>
      <c r="C177" s="21" t="s">
        <v>63</v>
      </c>
      <c r="D177" s="24">
        <v>2019</v>
      </c>
      <c r="E177" s="24">
        <v>2023</v>
      </c>
      <c r="F177" s="21" t="s">
        <v>315</v>
      </c>
    </row>
    <row r="178" spans="1:7" ht="30" customHeight="1" x14ac:dyDescent="0.25">
      <c r="A178" s="21" t="s">
        <v>164</v>
      </c>
      <c r="B178" s="21" t="s">
        <v>165</v>
      </c>
      <c r="C178" s="21" t="s">
        <v>166</v>
      </c>
      <c r="D178" s="24">
        <v>2019</v>
      </c>
      <c r="E178" s="24">
        <v>2020</v>
      </c>
      <c r="F178" s="21" t="s">
        <v>315</v>
      </c>
    </row>
    <row r="179" spans="1:7" ht="25.5" x14ac:dyDescent="0.25">
      <c r="A179" s="21" t="s">
        <v>194</v>
      </c>
      <c r="B179" s="21" t="s">
        <v>163</v>
      </c>
      <c r="C179" s="21" t="s">
        <v>195</v>
      </c>
      <c r="D179" s="24">
        <v>2018</v>
      </c>
      <c r="E179" s="24">
        <v>2020</v>
      </c>
      <c r="F179" s="21" t="s">
        <v>315</v>
      </c>
    </row>
    <row r="180" spans="1:7" ht="30" customHeight="1" x14ac:dyDescent="0.25">
      <c r="A180" s="21" t="s">
        <v>323</v>
      </c>
      <c r="B180" s="21" t="s">
        <v>165</v>
      </c>
      <c r="C180" s="21" t="s">
        <v>325</v>
      </c>
      <c r="D180" s="24">
        <v>2020</v>
      </c>
      <c r="E180" s="24">
        <v>2021</v>
      </c>
      <c r="F180" s="21" t="s">
        <v>315</v>
      </c>
    </row>
    <row r="181" spans="1:7" ht="30" customHeight="1" x14ac:dyDescent="0.25">
      <c r="A181" s="21" t="s">
        <v>324</v>
      </c>
      <c r="B181" s="21" t="s">
        <v>165</v>
      </c>
      <c r="C181" s="21" t="s">
        <v>326</v>
      </c>
      <c r="D181" s="24">
        <v>2020</v>
      </c>
      <c r="E181" s="24">
        <v>2020</v>
      </c>
      <c r="F181" s="21" t="s">
        <v>315</v>
      </c>
    </row>
    <row r="182" spans="1:7" x14ac:dyDescent="0.25">
      <c r="A182" s="40" t="s">
        <v>167</v>
      </c>
      <c r="B182" s="40"/>
      <c r="C182" s="40"/>
      <c r="D182" s="40"/>
      <c r="E182" s="40"/>
      <c r="F182" s="40"/>
    </row>
    <row r="183" spans="1:7" ht="72" customHeight="1" x14ac:dyDescent="0.25">
      <c r="A183" s="21" t="s">
        <v>379</v>
      </c>
      <c r="B183" s="21" t="s">
        <v>168</v>
      </c>
      <c r="C183" s="21" t="s">
        <v>63</v>
      </c>
      <c r="D183" s="24">
        <v>2015</v>
      </c>
      <c r="E183" s="24">
        <v>2018</v>
      </c>
      <c r="F183" s="21" t="s">
        <v>316</v>
      </c>
    </row>
    <row r="184" spans="1:7" ht="25.5" x14ac:dyDescent="0.25">
      <c r="A184" s="21" t="s">
        <v>380</v>
      </c>
      <c r="B184" s="21" t="s">
        <v>169</v>
      </c>
      <c r="C184" s="21" t="s">
        <v>130</v>
      </c>
      <c r="D184" s="24">
        <v>2015</v>
      </c>
      <c r="E184" s="24">
        <v>2015</v>
      </c>
      <c r="F184" s="21" t="s">
        <v>317</v>
      </c>
    </row>
    <row r="185" spans="1:7" ht="33.75" customHeight="1" x14ac:dyDescent="0.25">
      <c r="A185" s="21" t="s">
        <v>381</v>
      </c>
      <c r="B185" s="21" t="s">
        <v>170</v>
      </c>
      <c r="C185" s="21" t="s">
        <v>107</v>
      </c>
      <c r="D185" s="24">
        <v>2015</v>
      </c>
      <c r="E185" s="24">
        <v>2018</v>
      </c>
      <c r="F185" s="21" t="s">
        <v>318</v>
      </c>
    </row>
    <row r="186" spans="1:7" ht="33.75" customHeight="1" x14ac:dyDescent="0.25">
      <c r="A186" s="21" t="s">
        <v>77</v>
      </c>
      <c r="B186" s="21" t="s">
        <v>171</v>
      </c>
      <c r="C186" s="21" t="s">
        <v>433</v>
      </c>
      <c r="D186" s="24">
        <v>2015</v>
      </c>
      <c r="E186" s="24">
        <v>2016</v>
      </c>
      <c r="F186" s="21" t="s">
        <v>319</v>
      </c>
    </row>
    <row r="187" spans="1:7" ht="45.75" customHeight="1" x14ac:dyDescent="0.25">
      <c r="A187" s="21" t="s">
        <v>382</v>
      </c>
      <c r="B187" s="21" t="s">
        <v>173</v>
      </c>
      <c r="C187" s="21" t="s">
        <v>63</v>
      </c>
      <c r="D187" s="24">
        <v>2015</v>
      </c>
      <c r="E187" s="24">
        <v>2025</v>
      </c>
      <c r="F187" s="21" t="s">
        <v>320</v>
      </c>
    </row>
    <row r="188" spans="1:7" ht="42.75" customHeight="1" x14ac:dyDescent="0.25">
      <c r="A188" s="21" t="s">
        <v>383</v>
      </c>
      <c r="B188" s="21" t="s">
        <v>174</v>
      </c>
      <c r="C188" s="21" t="s">
        <v>175</v>
      </c>
      <c r="D188" s="24">
        <v>2015</v>
      </c>
      <c r="E188" s="24">
        <v>2016</v>
      </c>
      <c r="F188" s="21" t="s">
        <v>321</v>
      </c>
    </row>
    <row r="189" spans="1:7" ht="86.25" customHeight="1" x14ac:dyDescent="0.25">
      <c r="A189" s="21" t="s">
        <v>384</v>
      </c>
      <c r="B189" s="21" t="s">
        <v>176</v>
      </c>
      <c r="C189" s="21" t="s">
        <v>63</v>
      </c>
      <c r="D189" s="24">
        <v>2015</v>
      </c>
      <c r="E189" s="24">
        <v>2025</v>
      </c>
      <c r="F189" s="21" t="s">
        <v>322</v>
      </c>
      <c r="G189" s="26" t="s">
        <v>231</v>
      </c>
    </row>
    <row r="190" spans="1:7" ht="18.75" x14ac:dyDescent="0.3">
      <c r="F190" s="27"/>
    </row>
  </sheetData>
  <mergeCells count="102">
    <mergeCell ref="D1:F4"/>
    <mergeCell ref="A148:A161"/>
    <mergeCell ref="A8:F8"/>
    <mergeCell ref="A14:A15"/>
    <mergeCell ref="B14:B15"/>
    <mergeCell ref="C14:C15"/>
    <mergeCell ref="F14:F15"/>
    <mergeCell ref="D15:E15"/>
    <mergeCell ref="A5:F5"/>
    <mergeCell ref="A6:A7"/>
    <mergeCell ref="B6:B7"/>
    <mergeCell ref="C6:C7"/>
    <mergeCell ref="D6:E6"/>
    <mergeCell ref="F6:F7"/>
    <mergeCell ref="A17:A18"/>
    <mergeCell ref="B17:B18"/>
    <mergeCell ref="C17:C18"/>
    <mergeCell ref="F17:F18"/>
    <mergeCell ref="D18:E18"/>
    <mergeCell ref="A22:A23"/>
    <mergeCell ref="B22:B23"/>
    <mergeCell ref="C22:C23"/>
    <mergeCell ref="F22:F23"/>
    <mergeCell ref="D23:E23"/>
    <mergeCell ref="A35:A36"/>
    <mergeCell ref="B35:B36"/>
    <mergeCell ref="C35:C36"/>
    <mergeCell ref="F35:F36"/>
    <mergeCell ref="D36:E36"/>
    <mergeCell ref="A44:F44"/>
    <mergeCell ref="A25:A26"/>
    <mergeCell ref="B25:B26"/>
    <mergeCell ref="C25:C26"/>
    <mergeCell ref="F25:F26"/>
    <mergeCell ref="D26:E26"/>
    <mergeCell ref="A32:A33"/>
    <mergeCell ref="B32:B33"/>
    <mergeCell ref="C32:C33"/>
    <mergeCell ref="F32:F33"/>
    <mergeCell ref="D33:E33"/>
    <mergeCell ref="A45:A46"/>
    <mergeCell ref="B45:B46"/>
    <mergeCell ref="C45:C46"/>
    <mergeCell ref="F45:F46"/>
    <mergeCell ref="D46:E46"/>
    <mergeCell ref="A47:A48"/>
    <mergeCell ref="B47:B48"/>
    <mergeCell ref="C47:C48"/>
    <mergeCell ref="F47:F48"/>
    <mergeCell ref="D48:E48"/>
    <mergeCell ref="A49:A50"/>
    <mergeCell ref="B49:B50"/>
    <mergeCell ref="C49:C50"/>
    <mergeCell ref="F49:F50"/>
    <mergeCell ref="D50:E50"/>
    <mergeCell ref="A51:A52"/>
    <mergeCell ref="B51:B52"/>
    <mergeCell ref="C51:C52"/>
    <mergeCell ref="F51:F52"/>
    <mergeCell ref="D52:E52"/>
    <mergeCell ref="A53:A54"/>
    <mergeCell ref="B53:B54"/>
    <mergeCell ref="C53:C54"/>
    <mergeCell ref="F53:F54"/>
    <mergeCell ref="D54:E54"/>
    <mergeCell ref="A55:A56"/>
    <mergeCell ref="B55:B56"/>
    <mergeCell ref="C55:C56"/>
    <mergeCell ref="F55:F56"/>
    <mergeCell ref="D56:E56"/>
    <mergeCell ref="A61:F61"/>
    <mergeCell ref="A71:A72"/>
    <mergeCell ref="B71:B72"/>
    <mergeCell ref="C71:C72"/>
    <mergeCell ref="F71:F72"/>
    <mergeCell ref="D72:E72"/>
    <mergeCell ref="A57:A58"/>
    <mergeCell ref="B57:B58"/>
    <mergeCell ref="C57:C58"/>
    <mergeCell ref="F57:F58"/>
    <mergeCell ref="D58:E58"/>
    <mergeCell ref="A59:A60"/>
    <mergeCell ref="B59:B60"/>
    <mergeCell ref="C59:C60"/>
    <mergeCell ref="F59:F60"/>
    <mergeCell ref="D60:E60"/>
    <mergeCell ref="A164:F164"/>
    <mergeCell ref="A182:F182"/>
    <mergeCell ref="A104:F104"/>
    <mergeCell ref="A108:F108"/>
    <mergeCell ref="A109:F109"/>
    <mergeCell ref="A142:F142"/>
    <mergeCell ref="A146:F146"/>
    <mergeCell ref="A75:F75"/>
    <mergeCell ref="A79:F79"/>
    <mergeCell ref="A87:F87"/>
    <mergeCell ref="A92:F92"/>
    <mergeCell ref="A94:A96"/>
    <mergeCell ref="C94:C96"/>
    <mergeCell ref="D94:D96"/>
    <mergeCell ref="E94:E96"/>
    <mergeCell ref="F94:F96"/>
  </mergeCells>
  <pageMargins left="0.70866141732283472" right="0.31496062992125984" top="0.74803149606299213" bottom="0.35433070866141736" header="0" footer="0"/>
  <pageSetup paperSize="9" scale="8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Ресурсное обеспечение</vt:lpstr>
      <vt:lpstr>Перечень программных мероприяти</vt:lpstr>
      <vt:lpstr>'Ресурсное обеспечение'!Заголовки_для_печати</vt:lpstr>
      <vt:lpstr>'Ресурсное обеспечение'!Область_печати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2021-09-22T07:24:31Z</dcterms:modified>
</cp:coreProperties>
</file>