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21240" firstSheet="1" activeTab="1"/>
  </bookViews>
  <sheets>
    <sheet name="Приложение 3 часть 1" sheetId="6" state="hidden" r:id="rId1"/>
    <sheet name="Приложение 3 часть 2" sheetId="8" r:id="rId2"/>
    <sheet name="Перечень часть 1" sheetId="7" state="hidden" r:id="rId3"/>
    <sheet name="Перечень часть 2" sheetId="9" r:id="rId4"/>
    <sheet name="Лист1" sheetId="10" r:id="rId5"/>
  </sheets>
  <definedNames>
    <definedName name="_xlnm.Print_Titles" localSheetId="0">'Приложение 3 часть 1'!$6:$7</definedName>
    <definedName name="_xlnm.Print_Titles" localSheetId="1">'Приложение 3 часть 2'!$6:$7</definedName>
    <definedName name="_xlnm.Print_Area" localSheetId="0">'Приложение 3 часть 1'!$A$1:$L$452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1" i="8" l="1"/>
  <c r="G247" i="8"/>
  <c r="H247" i="8"/>
  <c r="H271" i="8" s="1"/>
  <c r="I247" i="8"/>
  <c r="I271" i="8" s="1"/>
  <c r="F247" i="8"/>
  <c r="F271" i="8" s="1"/>
  <c r="E249" i="8"/>
  <c r="I248" i="8"/>
  <c r="H248" i="8"/>
  <c r="E248" i="8" s="1"/>
  <c r="G248" i="8"/>
  <c r="F248" i="8"/>
  <c r="F208" i="8"/>
  <c r="F58" i="8"/>
  <c r="F213" i="8" l="1"/>
  <c r="F214" i="8"/>
  <c r="F207" i="8"/>
  <c r="F224" i="8"/>
  <c r="E226" i="8"/>
  <c r="F98" i="8" l="1"/>
  <c r="E225" i="8"/>
  <c r="E227" i="8"/>
  <c r="E222" i="8"/>
  <c r="E223" i="8"/>
  <c r="E219" i="8"/>
  <c r="E220" i="8"/>
  <c r="E216" i="8"/>
  <c r="E217" i="8"/>
  <c r="E224" i="8"/>
  <c r="F221" i="8"/>
  <c r="E221" i="8" s="1"/>
  <c r="F218" i="8"/>
  <c r="E218" i="8" s="1"/>
  <c r="F215" i="8"/>
  <c r="E215" i="8" s="1"/>
  <c r="G50" i="8"/>
  <c r="G58" i="8"/>
  <c r="G197" i="8"/>
  <c r="H197" i="8"/>
  <c r="I197" i="8"/>
  <c r="L149" i="6"/>
  <c r="L148" i="6"/>
  <c r="G63" i="8" l="1"/>
  <c r="H63" i="8"/>
  <c r="I63" i="8"/>
  <c r="F63" i="8"/>
  <c r="G35" i="8"/>
  <c r="H35" i="8"/>
  <c r="I35" i="8"/>
  <c r="G36" i="8"/>
  <c r="H36" i="8"/>
  <c r="I36" i="8"/>
  <c r="F36" i="8"/>
  <c r="F35" i="8"/>
  <c r="G26" i="8"/>
  <c r="H26" i="8"/>
  <c r="I26" i="8"/>
  <c r="G27" i="8"/>
  <c r="H27" i="8"/>
  <c r="I27" i="8"/>
  <c r="F27" i="8"/>
  <c r="F26" i="8"/>
  <c r="G11" i="8"/>
  <c r="H11" i="8"/>
  <c r="I11" i="8"/>
  <c r="G12" i="8"/>
  <c r="G62" i="8" s="1"/>
  <c r="H12" i="8"/>
  <c r="I12" i="8"/>
  <c r="F12" i="8"/>
  <c r="F11" i="8"/>
  <c r="E42" i="8"/>
  <c r="E41" i="8"/>
  <c r="I40" i="8"/>
  <c r="H40" i="8"/>
  <c r="G40" i="8"/>
  <c r="F40" i="8"/>
  <c r="E21" i="8"/>
  <c r="E20" i="8"/>
  <c r="I19" i="8"/>
  <c r="H19" i="8"/>
  <c r="G19" i="8"/>
  <c r="F19" i="8"/>
  <c r="E22" i="8"/>
  <c r="E48" i="8"/>
  <c r="E47" i="8"/>
  <c r="I46" i="8"/>
  <c r="H46" i="8"/>
  <c r="G46" i="8"/>
  <c r="F46" i="8"/>
  <c r="E18" i="8"/>
  <c r="E17" i="8"/>
  <c r="I16" i="8"/>
  <c r="H16" i="8"/>
  <c r="G16" i="8"/>
  <c r="F16" i="8"/>
  <c r="E33" i="8"/>
  <c r="E32" i="8"/>
  <c r="I31" i="8"/>
  <c r="H31" i="8"/>
  <c r="G31" i="8"/>
  <c r="F31" i="8"/>
  <c r="E19" i="8" l="1"/>
  <c r="I62" i="8"/>
  <c r="F62" i="8"/>
  <c r="E11" i="8"/>
  <c r="I61" i="8"/>
  <c r="H62" i="8"/>
  <c r="H61" i="8"/>
  <c r="F10" i="8"/>
  <c r="F61" i="8"/>
  <c r="E12" i="8"/>
  <c r="G10" i="8"/>
  <c r="I10" i="8"/>
  <c r="H10" i="8"/>
  <c r="G61" i="8"/>
  <c r="E40" i="8"/>
  <c r="E46" i="8"/>
  <c r="E16" i="8"/>
  <c r="E31" i="8"/>
  <c r="G245" i="8"/>
  <c r="G271" i="8" s="1"/>
  <c r="G295" i="8"/>
  <c r="H295" i="8"/>
  <c r="I295" i="8"/>
  <c r="F295" i="8"/>
  <c r="G289" i="8"/>
  <c r="H289" i="8"/>
  <c r="I289" i="8"/>
  <c r="F289" i="8"/>
  <c r="G274" i="8"/>
  <c r="H274" i="8"/>
  <c r="I274" i="8"/>
  <c r="F274" i="8"/>
  <c r="E62" i="8" l="1"/>
  <c r="E10" i="8"/>
  <c r="E247" i="8"/>
  <c r="I246" i="8"/>
  <c r="H246" i="8"/>
  <c r="G246" i="8"/>
  <c r="F246" i="8"/>
  <c r="E251" i="8"/>
  <c r="I250" i="8"/>
  <c r="H250" i="8"/>
  <c r="G250" i="8"/>
  <c r="F250" i="8"/>
  <c r="E255" i="8"/>
  <c r="I254" i="8"/>
  <c r="H254" i="8"/>
  <c r="G254" i="8"/>
  <c r="F254" i="8"/>
  <c r="E246" i="8" l="1"/>
  <c r="E254" i="8"/>
  <c r="E250" i="8"/>
  <c r="G241" i="8"/>
  <c r="H241" i="8"/>
  <c r="I241" i="8"/>
  <c r="F241" i="8"/>
  <c r="G207" i="8"/>
  <c r="H207" i="8"/>
  <c r="I207" i="8"/>
  <c r="G208" i="8"/>
  <c r="H208" i="8"/>
  <c r="I208" i="8"/>
  <c r="F205" i="8"/>
  <c r="G210" i="8"/>
  <c r="H210" i="8"/>
  <c r="I210" i="8"/>
  <c r="G211" i="8"/>
  <c r="H211" i="8"/>
  <c r="H233" i="8" s="1"/>
  <c r="I211" i="8"/>
  <c r="I233" i="8" s="1"/>
  <c r="E200" i="8"/>
  <c r="I199" i="8"/>
  <c r="H199" i="8"/>
  <c r="G199" i="8"/>
  <c r="F199" i="8"/>
  <c r="E198" i="8"/>
  <c r="F201" i="8"/>
  <c r="G193" i="8"/>
  <c r="H193" i="8"/>
  <c r="I193" i="8"/>
  <c r="F193" i="8"/>
  <c r="G191" i="8"/>
  <c r="H191" i="8"/>
  <c r="I191" i="8"/>
  <c r="F191" i="8"/>
  <c r="I169" i="8"/>
  <c r="I173" i="8" s="1"/>
  <c r="H169" i="8"/>
  <c r="H173" i="8" s="1"/>
  <c r="G169" i="8"/>
  <c r="G173" i="8" s="1"/>
  <c r="F169" i="8"/>
  <c r="F173" i="8" s="1"/>
  <c r="E211" i="8" l="1"/>
  <c r="E210" i="8"/>
  <c r="E207" i="8"/>
  <c r="E208" i="8"/>
  <c r="G233" i="8"/>
  <c r="E199" i="8"/>
  <c r="E197" i="8"/>
  <c r="E156" i="8" l="1"/>
  <c r="E155" i="8" s="1"/>
  <c r="F155" i="8"/>
  <c r="G155" i="8"/>
  <c r="H155" i="8"/>
  <c r="I155" i="8"/>
  <c r="G121" i="8"/>
  <c r="H121" i="8"/>
  <c r="I121" i="8"/>
  <c r="H94" i="8"/>
  <c r="H93" i="8" s="1"/>
  <c r="G94" i="8"/>
  <c r="G93" i="8" s="1"/>
  <c r="F94" i="8"/>
  <c r="F93" i="8" s="1"/>
  <c r="I93" i="8"/>
  <c r="E90" i="8"/>
  <c r="I89" i="8"/>
  <c r="H89" i="8"/>
  <c r="G89" i="8"/>
  <c r="F89" i="8"/>
  <c r="I96" i="8"/>
  <c r="H96" i="8"/>
  <c r="G96" i="8"/>
  <c r="F96" i="8"/>
  <c r="F114" i="8" l="1"/>
  <c r="E89" i="8"/>
  <c r="E93" i="8"/>
  <c r="E94" i="8"/>
  <c r="L439" i="6" l="1"/>
  <c r="L435" i="6"/>
  <c r="L433" i="6"/>
  <c r="L431" i="6"/>
  <c r="L429" i="6"/>
  <c r="L413" i="6"/>
  <c r="L258" i="6"/>
  <c r="L353" i="6"/>
  <c r="L252" i="6"/>
  <c r="L250" i="6"/>
  <c r="L244" i="6"/>
  <c r="L242" i="6"/>
  <c r="L373" i="6"/>
  <c r="L326" i="6"/>
  <c r="L204" i="6" l="1"/>
  <c r="L162" i="6"/>
  <c r="L129" i="6"/>
  <c r="I296" i="8" l="1"/>
  <c r="H296" i="8"/>
  <c r="G296" i="8"/>
  <c r="F296" i="8"/>
  <c r="E293" i="8"/>
  <c r="I292" i="8"/>
  <c r="H292" i="8"/>
  <c r="G292" i="8"/>
  <c r="F292" i="8"/>
  <c r="I290" i="8"/>
  <c r="H290" i="8"/>
  <c r="G290" i="8"/>
  <c r="F290" i="8"/>
  <c r="E287" i="8"/>
  <c r="I286" i="8"/>
  <c r="H286" i="8"/>
  <c r="G286" i="8"/>
  <c r="F286" i="8"/>
  <c r="E285" i="8"/>
  <c r="I284" i="8"/>
  <c r="H284" i="8"/>
  <c r="G284" i="8"/>
  <c r="F284" i="8"/>
  <c r="E283" i="8"/>
  <c r="I282" i="8"/>
  <c r="H282" i="8"/>
  <c r="G282" i="8"/>
  <c r="F282" i="8"/>
  <c r="E281" i="8"/>
  <c r="I280" i="8"/>
  <c r="H280" i="8"/>
  <c r="G280" i="8"/>
  <c r="F280" i="8"/>
  <c r="E279" i="8"/>
  <c r="I278" i="8"/>
  <c r="H278" i="8"/>
  <c r="G278" i="8"/>
  <c r="F278" i="8"/>
  <c r="E277" i="8"/>
  <c r="I276" i="8"/>
  <c r="H276" i="8"/>
  <c r="G276" i="8"/>
  <c r="F276" i="8"/>
  <c r="E272" i="8"/>
  <c r="E269" i="8"/>
  <c r="I268" i="8"/>
  <c r="H268" i="8"/>
  <c r="G268" i="8"/>
  <c r="F268" i="8"/>
  <c r="E267" i="8"/>
  <c r="I266" i="8"/>
  <c r="H266" i="8"/>
  <c r="G266" i="8"/>
  <c r="F266" i="8"/>
  <c r="E265" i="8"/>
  <c r="I264" i="8"/>
  <c r="H264" i="8"/>
  <c r="G264" i="8"/>
  <c r="F264" i="8"/>
  <c r="I262" i="8"/>
  <c r="H262" i="8"/>
  <c r="G262" i="8"/>
  <c r="F262" i="8"/>
  <c r="E261" i="8"/>
  <c r="I260" i="8"/>
  <c r="H260" i="8"/>
  <c r="G260" i="8"/>
  <c r="F260" i="8"/>
  <c r="E259" i="8"/>
  <c r="I258" i="8"/>
  <c r="H258" i="8"/>
  <c r="G258" i="8"/>
  <c r="F258" i="8"/>
  <c r="E257" i="8"/>
  <c r="I256" i="8"/>
  <c r="H256" i="8"/>
  <c r="G256" i="8"/>
  <c r="F256" i="8"/>
  <c r="E253" i="8"/>
  <c r="I252" i="8"/>
  <c r="H252" i="8"/>
  <c r="G252" i="8"/>
  <c r="F252" i="8"/>
  <c r="I244" i="8"/>
  <c r="H244" i="8"/>
  <c r="G244" i="8"/>
  <c r="F244" i="8"/>
  <c r="I242" i="8"/>
  <c r="H242" i="8"/>
  <c r="G242" i="8"/>
  <c r="F242" i="8"/>
  <c r="E239" i="8"/>
  <c r="I238" i="8"/>
  <c r="H238" i="8"/>
  <c r="G238" i="8"/>
  <c r="F238" i="8"/>
  <c r="E236" i="8"/>
  <c r="I235" i="8"/>
  <c r="H235" i="8"/>
  <c r="G235" i="8"/>
  <c r="F235" i="8"/>
  <c r="E230" i="8"/>
  <c r="E229" i="8"/>
  <c r="G228" i="8"/>
  <c r="E214" i="8"/>
  <c r="E213" i="8"/>
  <c r="I212" i="8"/>
  <c r="H212" i="8"/>
  <c r="G212" i="8"/>
  <c r="F212" i="8"/>
  <c r="I205" i="8"/>
  <c r="H205" i="8"/>
  <c r="G205" i="8"/>
  <c r="I201" i="8"/>
  <c r="H201" i="8"/>
  <c r="G201" i="8"/>
  <c r="E196" i="8"/>
  <c r="I195" i="8"/>
  <c r="H195" i="8"/>
  <c r="G195" i="8"/>
  <c r="F195" i="8"/>
  <c r="E194" i="8"/>
  <c r="E193" i="8"/>
  <c r="E192" i="8"/>
  <c r="I181" i="8"/>
  <c r="H181" i="8"/>
  <c r="G181" i="8"/>
  <c r="F181" i="8"/>
  <c r="I180" i="8"/>
  <c r="H180" i="8"/>
  <c r="G180" i="8"/>
  <c r="F180" i="8"/>
  <c r="I179" i="8"/>
  <c r="H179" i="8"/>
  <c r="G179" i="8"/>
  <c r="F179" i="8"/>
  <c r="I178" i="8"/>
  <c r="H178" i="8"/>
  <c r="G178" i="8"/>
  <c r="F178" i="8"/>
  <c r="I177" i="8"/>
  <c r="H177" i="8"/>
  <c r="G177" i="8"/>
  <c r="F177" i="8"/>
  <c r="I176" i="8"/>
  <c r="H176" i="8"/>
  <c r="G176" i="8"/>
  <c r="F176" i="8"/>
  <c r="I174" i="8"/>
  <c r="I172" i="8" s="1"/>
  <c r="H174" i="8"/>
  <c r="G174" i="8"/>
  <c r="F174" i="8"/>
  <c r="E171" i="8"/>
  <c r="I170" i="8"/>
  <c r="H170" i="8"/>
  <c r="G170" i="8"/>
  <c r="F170" i="8"/>
  <c r="E169" i="8"/>
  <c r="I168" i="8"/>
  <c r="H168" i="8"/>
  <c r="G168" i="8"/>
  <c r="F168" i="8"/>
  <c r="E167" i="8"/>
  <c r="I166" i="8"/>
  <c r="H166" i="8"/>
  <c r="G166" i="8"/>
  <c r="F166" i="8"/>
  <c r="I159" i="8"/>
  <c r="H159" i="8"/>
  <c r="G159" i="8"/>
  <c r="F159" i="8"/>
  <c r="I158" i="8"/>
  <c r="H158" i="8"/>
  <c r="G158" i="8"/>
  <c r="F158" i="8"/>
  <c r="E154" i="8"/>
  <c r="E159" i="8" s="1"/>
  <c r="E153" i="8"/>
  <c r="E158" i="8" s="1"/>
  <c r="I152" i="8"/>
  <c r="H152" i="8"/>
  <c r="G152" i="8"/>
  <c r="F152" i="8"/>
  <c r="I144" i="8"/>
  <c r="H144" i="8"/>
  <c r="G144" i="8"/>
  <c r="F144" i="8"/>
  <c r="I143" i="8"/>
  <c r="H143" i="8"/>
  <c r="G143" i="8"/>
  <c r="F143" i="8"/>
  <c r="E141" i="8"/>
  <c r="E140" i="8"/>
  <c r="E139" i="8"/>
  <c r="E138" i="8"/>
  <c r="E137" i="8"/>
  <c r="E136" i="8"/>
  <c r="E135" i="8"/>
  <c r="E134" i="8"/>
  <c r="I133" i="8"/>
  <c r="H133" i="8"/>
  <c r="G133" i="8"/>
  <c r="F133" i="8"/>
  <c r="E132" i="8"/>
  <c r="E131" i="8"/>
  <c r="E130" i="8"/>
  <c r="E129" i="8"/>
  <c r="E128" i="8"/>
  <c r="E127" i="8"/>
  <c r="E125" i="8"/>
  <c r="E120" i="8"/>
  <c r="I119" i="8"/>
  <c r="H119" i="8"/>
  <c r="G119" i="8"/>
  <c r="F119" i="8"/>
  <c r="E118" i="8"/>
  <c r="I117" i="8"/>
  <c r="H117" i="8"/>
  <c r="G117" i="8"/>
  <c r="F117" i="8"/>
  <c r="E112" i="8"/>
  <c r="E111" i="8"/>
  <c r="I110" i="8"/>
  <c r="H110" i="8"/>
  <c r="G110" i="8"/>
  <c r="F110" i="8"/>
  <c r="E109" i="8"/>
  <c r="E108" i="8"/>
  <c r="I107" i="8"/>
  <c r="H107" i="8"/>
  <c r="G107" i="8"/>
  <c r="F107" i="8"/>
  <c r="I106" i="8"/>
  <c r="H106" i="8"/>
  <c r="G106" i="8"/>
  <c r="G114" i="8" s="1"/>
  <c r="I105" i="8"/>
  <c r="H105" i="8"/>
  <c r="G105" i="8"/>
  <c r="F115" i="8"/>
  <c r="E100" i="8"/>
  <c r="I99" i="8"/>
  <c r="H99" i="8"/>
  <c r="G99" i="8"/>
  <c r="F99" i="8"/>
  <c r="E98" i="8"/>
  <c r="I97" i="8"/>
  <c r="H97" i="8"/>
  <c r="G97" i="8"/>
  <c r="F97" i="8"/>
  <c r="E96" i="8"/>
  <c r="I95" i="8"/>
  <c r="H95" i="8"/>
  <c r="G95" i="8"/>
  <c r="F95" i="8"/>
  <c r="E92" i="8"/>
  <c r="I91" i="8"/>
  <c r="H91" i="8"/>
  <c r="G91" i="8"/>
  <c r="F91" i="8"/>
  <c r="I87" i="8"/>
  <c r="H87" i="8"/>
  <c r="G87" i="8"/>
  <c r="F87" i="8"/>
  <c r="E86" i="8"/>
  <c r="I85" i="8"/>
  <c r="H85" i="8"/>
  <c r="G85" i="8"/>
  <c r="F85" i="8"/>
  <c r="I82" i="8"/>
  <c r="H82" i="8"/>
  <c r="G82" i="8"/>
  <c r="F82" i="8"/>
  <c r="I81" i="8"/>
  <c r="H81" i="8"/>
  <c r="G81" i="8"/>
  <c r="F81" i="8"/>
  <c r="E80" i="8"/>
  <c r="I79" i="8"/>
  <c r="H79" i="8"/>
  <c r="G79" i="8"/>
  <c r="F79" i="8"/>
  <c r="E78" i="8"/>
  <c r="I77" i="8"/>
  <c r="H77" i="8"/>
  <c r="G77" i="8"/>
  <c r="F77" i="8"/>
  <c r="E76" i="8"/>
  <c r="I75" i="8"/>
  <c r="H75" i="8"/>
  <c r="G75" i="8"/>
  <c r="F75" i="8"/>
  <c r="E74" i="8"/>
  <c r="I73" i="8"/>
  <c r="H73" i="8"/>
  <c r="G73" i="8"/>
  <c r="F73" i="8"/>
  <c r="E72" i="8"/>
  <c r="I71" i="8"/>
  <c r="H71" i="8"/>
  <c r="G71" i="8"/>
  <c r="F71" i="8"/>
  <c r="E70" i="8"/>
  <c r="I69" i="8"/>
  <c r="H69" i="8"/>
  <c r="G69" i="8"/>
  <c r="F69" i="8"/>
  <c r="E68" i="8"/>
  <c r="I67" i="8"/>
  <c r="H67" i="8"/>
  <c r="G67" i="8"/>
  <c r="F67" i="8"/>
  <c r="E66" i="8"/>
  <c r="I65" i="8"/>
  <c r="H65" i="8"/>
  <c r="G65" i="8"/>
  <c r="F65" i="8"/>
  <c r="G188" i="8"/>
  <c r="G303" i="8" s="1"/>
  <c r="F188" i="8"/>
  <c r="F303" i="8" s="1"/>
  <c r="E59" i="8"/>
  <c r="E58" i="8"/>
  <c r="I57" i="8"/>
  <c r="H57" i="8"/>
  <c r="G57" i="8"/>
  <c r="F57" i="8"/>
  <c r="E56" i="8"/>
  <c r="E55" i="8"/>
  <c r="E54" i="8"/>
  <c r="I53" i="8"/>
  <c r="H53" i="8"/>
  <c r="G53" i="8"/>
  <c r="F53" i="8"/>
  <c r="E52" i="8"/>
  <c r="E51" i="8"/>
  <c r="I49" i="8"/>
  <c r="H49" i="8"/>
  <c r="G49" i="8"/>
  <c r="F49" i="8"/>
  <c r="E45" i="8"/>
  <c r="E44" i="8"/>
  <c r="I43" i="8"/>
  <c r="H43" i="8"/>
  <c r="G43" i="8"/>
  <c r="F43" i="8"/>
  <c r="E39" i="8"/>
  <c r="E38" i="8"/>
  <c r="I37" i="8"/>
  <c r="H37" i="8"/>
  <c r="G37" i="8"/>
  <c r="F37" i="8"/>
  <c r="E36" i="8"/>
  <c r="I34" i="8"/>
  <c r="H34" i="8"/>
  <c r="G34" i="8"/>
  <c r="F34" i="8"/>
  <c r="E30" i="8"/>
  <c r="E29" i="8"/>
  <c r="I28" i="8"/>
  <c r="H28" i="8"/>
  <c r="G28" i="8"/>
  <c r="F28" i="8"/>
  <c r="E27" i="8"/>
  <c r="E26" i="8"/>
  <c r="I25" i="8"/>
  <c r="H25" i="8"/>
  <c r="G25" i="8"/>
  <c r="F25" i="8"/>
  <c r="E24" i="8"/>
  <c r="E23" i="8"/>
  <c r="E15" i="8"/>
  <c r="E14" i="8"/>
  <c r="I13" i="8"/>
  <c r="H13" i="8"/>
  <c r="G13" i="8"/>
  <c r="F13" i="8"/>
  <c r="E290" i="8" l="1"/>
  <c r="I240" i="8"/>
  <c r="G240" i="8"/>
  <c r="F233" i="8"/>
  <c r="F299" i="8" s="1"/>
  <c r="E205" i="8"/>
  <c r="H240" i="8"/>
  <c r="E201" i="8"/>
  <c r="H104" i="8"/>
  <c r="G204" i="8"/>
  <c r="I142" i="8"/>
  <c r="E28" i="8"/>
  <c r="E75" i="8"/>
  <c r="E71" i="8"/>
  <c r="E179" i="8"/>
  <c r="E13" i="8"/>
  <c r="E73" i="8"/>
  <c r="F204" i="8"/>
  <c r="F232" i="8" s="1"/>
  <c r="E69" i="8"/>
  <c r="E235" i="8"/>
  <c r="F240" i="8"/>
  <c r="E256" i="8"/>
  <c r="E266" i="8"/>
  <c r="G104" i="8"/>
  <c r="H60" i="8"/>
  <c r="E85" i="8"/>
  <c r="E228" i="8"/>
  <c r="E99" i="8"/>
  <c r="E174" i="8"/>
  <c r="E178" i="8"/>
  <c r="E181" i="8"/>
  <c r="E65" i="8"/>
  <c r="E119" i="8"/>
  <c r="E166" i="8"/>
  <c r="E195" i="8"/>
  <c r="E133" i="8"/>
  <c r="E144" i="8"/>
  <c r="E157" i="8"/>
  <c r="E177" i="8"/>
  <c r="E252" i="8"/>
  <c r="E143" i="8"/>
  <c r="E57" i="8"/>
  <c r="F104" i="8"/>
  <c r="E152" i="8"/>
  <c r="E180" i="8"/>
  <c r="H204" i="8"/>
  <c r="E97" i="8"/>
  <c r="E117" i="8"/>
  <c r="H142" i="8"/>
  <c r="G172" i="8"/>
  <c r="G142" i="8"/>
  <c r="F157" i="8"/>
  <c r="I209" i="8"/>
  <c r="E25" i="8"/>
  <c r="E37" i="8"/>
  <c r="E110" i="8"/>
  <c r="E170" i="8"/>
  <c r="E268" i="8"/>
  <c r="E286" i="8"/>
  <c r="E292" i="8"/>
  <c r="E81" i="8"/>
  <c r="E107" i="8"/>
  <c r="F142" i="8"/>
  <c r="H157" i="8"/>
  <c r="H172" i="8"/>
  <c r="G206" i="8"/>
  <c r="E260" i="8"/>
  <c r="E284" i="8"/>
  <c r="E43" i="8"/>
  <c r="I157" i="8"/>
  <c r="E176" i="8"/>
  <c r="F209" i="8"/>
  <c r="E95" i="8"/>
  <c r="G60" i="8"/>
  <c r="E168" i="8"/>
  <c r="F172" i="8"/>
  <c r="E258" i="8"/>
  <c r="E282" i="8"/>
  <c r="F60" i="8"/>
  <c r="E278" i="8"/>
  <c r="E105" i="8"/>
  <c r="H188" i="8"/>
  <c r="H303" i="8" s="1"/>
  <c r="F206" i="8"/>
  <c r="E264" i="8"/>
  <c r="I104" i="8"/>
  <c r="E106" i="8"/>
  <c r="G157" i="8"/>
  <c r="E276" i="8"/>
  <c r="H299" i="8"/>
  <c r="F113" i="8"/>
  <c r="E88" i="8"/>
  <c r="E87" i="8"/>
  <c r="E53" i="8"/>
  <c r="E63" i="8"/>
  <c r="E79" i="8"/>
  <c r="F101" i="8"/>
  <c r="E35" i="8"/>
  <c r="E34" i="8" s="1"/>
  <c r="I60" i="8"/>
  <c r="I188" i="8"/>
  <c r="I303" i="8" s="1"/>
  <c r="E77" i="8"/>
  <c r="E173" i="8"/>
  <c r="F187" i="8"/>
  <c r="I204" i="8"/>
  <c r="I206" i="8"/>
  <c r="F270" i="8"/>
  <c r="E67" i="8"/>
  <c r="E82" i="8"/>
  <c r="E91" i="8"/>
  <c r="G299" i="8"/>
  <c r="G209" i="8"/>
  <c r="E296" i="8"/>
  <c r="E50" i="8"/>
  <c r="E49" i="8" s="1"/>
  <c r="E191" i="8"/>
  <c r="E242" i="8"/>
  <c r="H209" i="8"/>
  <c r="E263" i="8"/>
  <c r="E262" i="8"/>
  <c r="E280" i="8"/>
  <c r="I299" i="8"/>
  <c r="E202" i="8"/>
  <c r="E238" i="8"/>
  <c r="E241" i="8"/>
  <c r="F288" i="8"/>
  <c r="H206" i="8"/>
  <c r="E212" i="8"/>
  <c r="E244" i="8"/>
  <c r="E237" i="8"/>
  <c r="L329" i="6"/>
  <c r="L265" i="6"/>
  <c r="L264" i="6"/>
  <c r="L261" i="6" s="1"/>
  <c r="L332" i="6"/>
  <c r="L323" i="6"/>
  <c r="E275" i="8" l="1"/>
  <c r="E240" i="8"/>
  <c r="G203" i="8"/>
  <c r="G232" i="8"/>
  <c r="G231" i="8" s="1"/>
  <c r="I203" i="8"/>
  <c r="I232" i="8"/>
  <c r="I298" i="8" s="1"/>
  <c r="F203" i="8"/>
  <c r="H203" i="8"/>
  <c r="H232" i="8"/>
  <c r="E172" i="8"/>
  <c r="F302" i="8"/>
  <c r="E204" i="8"/>
  <c r="E142" i="8"/>
  <c r="E104" i="8"/>
  <c r="L262" i="6"/>
  <c r="E209" i="8"/>
  <c r="G101" i="8"/>
  <c r="H102" i="8"/>
  <c r="H114" i="8" s="1"/>
  <c r="E60" i="8"/>
  <c r="G288" i="8"/>
  <c r="E61" i="8"/>
  <c r="E233" i="8"/>
  <c r="G115" i="8"/>
  <c r="E303" i="8"/>
  <c r="E188" i="8"/>
  <c r="E245" i="8"/>
  <c r="E271" i="8" s="1"/>
  <c r="F124" i="8"/>
  <c r="E206" i="8"/>
  <c r="E274" i="8"/>
  <c r="E232" i="8" l="1"/>
  <c r="F231" i="8"/>
  <c r="E203" i="8"/>
  <c r="G113" i="8"/>
  <c r="H115" i="8"/>
  <c r="H187" i="8" s="1"/>
  <c r="H302" i="8" s="1"/>
  <c r="I115" i="8"/>
  <c r="I187" i="8" s="1"/>
  <c r="I302" i="8" s="1"/>
  <c r="E103" i="8"/>
  <c r="F123" i="8"/>
  <c r="F186" i="8"/>
  <c r="F185" i="8" s="1"/>
  <c r="G124" i="8"/>
  <c r="F298" i="8"/>
  <c r="F294" i="8"/>
  <c r="H231" i="8"/>
  <c r="H288" i="8"/>
  <c r="I288" i="8"/>
  <c r="E299" i="8"/>
  <c r="G187" i="8"/>
  <c r="H101" i="8"/>
  <c r="I102" i="8"/>
  <c r="I114" i="8" s="1"/>
  <c r="L96" i="6"/>
  <c r="L93" i="6"/>
  <c r="E288" i="8" l="1"/>
  <c r="I231" i="8"/>
  <c r="E231" i="8" s="1"/>
  <c r="H113" i="8"/>
  <c r="I270" i="8"/>
  <c r="E187" i="8"/>
  <c r="G302" i="8"/>
  <c r="E302" i="8" s="1"/>
  <c r="G123" i="8"/>
  <c r="G186" i="8"/>
  <c r="G185" i="8" s="1"/>
  <c r="G298" i="8"/>
  <c r="G294" i="8"/>
  <c r="I113" i="8"/>
  <c r="I101" i="8"/>
  <c r="E101" i="8" s="1"/>
  <c r="E102" i="8"/>
  <c r="E115" i="8"/>
  <c r="E289" i="8"/>
  <c r="H270" i="8"/>
  <c r="H124" i="8"/>
  <c r="G270" i="8"/>
  <c r="E295" i="8"/>
  <c r="F301" i="8"/>
  <c r="F300" i="8" s="1"/>
  <c r="F297" i="8"/>
  <c r="E100" i="6"/>
  <c r="E99" i="6"/>
  <c r="L98" i="6"/>
  <c r="E98" i="6" s="1"/>
  <c r="I423" i="6"/>
  <c r="F339" i="6"/>
  <c r="K103" i="6"/>
  <c r="G426" i="6"/>
  <c r="H426" i="6"/>
  <c r="F426" i="6"/>
  <c r="K267" i="6"/>
  <c r="K268" i="6"/>
  <c r="K264" i="6"/>
  <c r="L335" i="6"/>
  <c r="K335" i="6"/>
  <c r="K319" i="6"/>
  <c r="K265" i="6" s="1"/>
  <c r="L110" i="6"/>
  <c r="L103" i="6"/>
  <c r="E97" i="6"/>
  <c r="E96" i="6"/>
  <c r="L95" i="6"/>
  <c r="K95" i="6"/>
  <c r="J95" i="6"/>
  <c r="I95" i="6"/>
  <c r="H95" i="6"/>
  <c r="G95" i="6"/>
  <c r="F95" i="6"/>
  <c r="E94" i="6"/>
  <c r="E93" i="6"/>
  <c r="K92" i="6"/>
  <c r="J92" i="6"/>
  <c r="I92" i="6"/>
  <c r="H92" i="6"/>
  <c r="G92" i="6"/>
  <c r="F92" i="6"/>
  <c r="E91" i="6"/>
  <c r="E90" i="6"/>
  <c r="L89" i="6"/>
  <c r="K89" i="6"/>
  <c r="J89" i="6"/>
  <c r="I89" i="6"/>
  <c r="H89" i="6"/>
  <c r="G89" i="6"/>
  <c r="F89" i="6"/>
  <c r="E88" i="6"/>
  <c r="E87" i="6"/>
  <c r="L86" i="6"/>
  <c r="K86" i="6"/>
  <c r="J86" i="6"/>
  <c r="I86" i="6"/>
  <c r="H86" i="6"/>
  <c r="G86" i="6"/>
  <c r="F86" i="6"/>
  <c r="E113" i="8" l="1"/>
  <c r="H298" i="8"/>
  <c r="E298" i="8" s="1"/>
  <c r="H294" i="8"/>
  <c r="E270" i="8"/>
  <c r="G301" i="8"/>
  <c r="G300" i="8" s="1"/>
  <c r="G297" i="8"/>
  <c r="H123" i="8"/>
  <c r="H186" i="8"/>
  <c r="I124" i="8"/>
  <c r="E124" i="8" s="1"/>
  <c r="E114" i="8"/>
  <c r="I294" i="8"/>
  <c r="L102" i="6"/>
  <c r="E95" i="6"/>
  <c r="K262" i="6"/>
  <c r="E89" i="6"/>
  <c r="E86" i="6"/>
  <c r="L92" i="6"/>
  <c r="E92" i="6" s="1"/>
  <c r="E294" i="8" l="1"/>
  <c r="H301" i="8"/>
  <c r="H297" i="8"/>
  <c r="I297" i="8"/>
  <c r="I123" i="8"/>
  <c r="E123" i="8" s="1"/>
  <c r="I186" i="8"/>
  <c r="I185" i="8" s="1"/>
  <c r="H185" i="8"/>
  <c r="G345" i="6"/>
  <c r="J345" i="6"/>
  <c r="K345" i="6"/>
  <c r="L345" i="6"/>
  <c r="F345" i="6"/>
  <c r="G250" i="6"/>
  <c r="H250" i="6"/>
  <c r="I250" i="6"/>
  <c r="J250" i="6"/>
  <c r="K250" i="6"/>
  <c r="F250" i="6"/>
  <c r="E157" i="6"/>
  <c r="L156" i="6"/>
  <c r="K156" i="6"/>
  <c r="J156" i="6"/>
  <c r="I156" i="6"/>
  <c r="H156" i="6"/>
  <c r="G156" i="6"/>
  <c r="F156" i="6"/>
  <c r="K129" i="6"/>
  <c r="K29" i="6"/>
  <c r="K102" i="6" s="1"/>
  <c r="E297" i="8" l="1"/>
  <c r="E185" i="8"/>
  <c r="H300" i="8"/>
  <c r="E186" i="8"/>
  <c r="I301" i="8"/>
  <c r="I300" i="8" s="1"/>
  <c r="E156" i="6"/>
  <c r="L254" i="6"/>
  <c r="K254" i="6"/>
  <c r="K128" i="6"/>
  <c r="K142" i="6"/>
  <c r="E301" i="8" l="1"/>
  <c r="E300" i="8"/>
  <c r="K198" i="6"/>
  <c r="L417" i="6" l="1"/>
  <c r="K417" i="6"/>
  <c r="E424" i="6"/>
  <c r="L423" i="6"/>
  <c r="K423" i="6"/>
  <c r="J423" i="6"/>
  <c r="E422" i="6"/>
  <c r="L421" i="6"/>
  <c r="K421" i="6"/>
  <c r="J421" i="6"/>
  <c r="I421" i="6"/>
  <c r="G415" i="6"/>
  <c r="H415" i="6"/>
  <c r="I415" i="6"/>
  <c r="J415" i="6"/>
  <c r="K415" i="6"/>
  <c r="F415" i="6"/>
  <c r="E337" i="6"/>
  <c r="E336" i="6"/>
  <c r="K261" i="6"/>
  <c r="K339" i="6" s="1"/>
  <c r="E335" i="6" l="1"/>
  <c r="E423" i="6"/>
  <c r="E421" i="6"/>
  <c r="L441" i="6"/>
  <c r="K442" i="6"/>
  <c r="K441" i="6" s="1"/>
  <c r="K344" i="6"/>
  <c r="K199" i="6"/>
  <c r="L151" i="6"/>
  <c r="K154" i="6"/>
  <c r="J294" i="6" l="1"/>
  <c r="J297" i="6"/>
  <c r="J298" i="6"/>
  <c r="J292" i="6"/>
  <c r="L232" i="6" l="1"/>
  <c r="K232" i="6"/>
  <c r="J232" i="6"/>
  <c r="I232" i="6"/>
  <c r="H232" i="6"/>
  <c r="G232" i="6"/>
  <c r="F232" i="6"/>
  <c r="L231" i="6"/>
  <c r="K231" i="6"/>
  <c r="J231" i="6"/>
  <c r="I231" i="6"/>
  <c r="H231" i="6"/>
  <c r="G231" i="6"/>
  <c r="F231" i="6"/>
  <c r="L227" i="6"/>
  <c r="K227" i="6"/>
  <c r="J227" i="6"/>
  <c r="I227" i="6"/>
  <c r="H227" i="6"/>
  <c r="G227" i="6"/>
  <c r="F227" i="6"/>
  <c r="L229" i="6"/>
  <c r="K229" i="6"/>
  <c r="J229" i="6"/>
  <c r="I229" i="6"/>
  <c r="H229" i="6"/>
  <c r="G229" i="6"/>
  <c r="F229" i="6"/>
  <c r="L230" i="6"/>
  <c r="K230" i="6"/>
  <c r="J230" i="6"/>
  <c r="I230" i="6"/>
  <c r="H230" i="6"/>
  <c r="G230" i="6"/>
  <c r="F230" i="6"/>
  <c r="L228" i="6"/>
  <c r="K228" i="6"/>
  <c r="J228" i="6"/>
  <c r="I228" i="6"/>
  <c r="H228" i="6"/>
  <c r="G228" i="6"/>
  <c r="F228" i="6"/>
  <c r="K215" i="6"/>
  <c r="E228" i="6" l="1"/>
  <c r="E227" i="6"/>
  <c r="E229" i="6"/>
  <c r="E231" i="6"/>
  <c r="E230" i="6"/>
  <c r="E232" i="6"/>
  <c r="E318" i="6"/>
  <c r="E319" i="6"/>
  <c r="E321" i="6"/>
  <c r="E322" i="6"/>
  <c r="F302" i="6"/>
  <c r="G302" i="6"/>
  <c r="H302" i="6"/>
  <c r="I302" i="6"/>
  <c r="J302" i="6"/>
  <c r="K302" i="6"/>
  <c r="L302" i="6"/>
  <c r="E304" i="6"/>
  <c r="E306" i="6"/>
  <c r="E307" i="6"/>
  <c r="E309" i="6"/>
  <c r="E310" i="6"/>
  <c r="E312" i="6"/>
  <c r="E313" i="6"/>
  <c r="E315" i="6"/>
  <c r="E316" i="6"/>
  <c r="E303" i="6"/>
  <c r="K320" i="6"/>
  <c r="E320" i="6" s="1"/>
  <c r="K317" i="6"/>
  <c r="E317" i="6" s="1"/>
  <c r="K314" i="6"/>
  <c r="E314" i="6" s="1"/>
  <c r="K311" i="6"/>
  <c r="E311" i="6" s="1"/>
  <c r="K308" i="6"/>
  <c r="E308" i="6" s="1"/>
  <c r="K305" i="6"/>
  <c r="E305" i="6" s="1"/>
  <c r="E302" i="6" l="1"/>
  <c r="G103" i="6" l="1"/>
  <c r="H103" i="6"/>
  <c r="I103" i="6"/>
  <c r="J103" i="6"/>
  <c r="F103" i="6"/>
  <c r="G102" i="6"/>
  <c r="I102" i="6"/>
  <c r="F102" i="6"/>
  <c r="E82" i="6"/>
  <c r="E81" i="6"/>
  <c r="L80" i="6"/>
  <c r="K80" i="6"/>
  <c r="J80" i="6"/>
  <c r="I80" i="6"/>
  <c r="H80" i="6"/>
  <c r="G80" i="6"/>
  <c r="F80" i="6"/>
  <c r="G120" i="6"/>
  <c r="H120" i="6"/>
  <c r="I120" i="6"/>
  <c r="J120" i="6"/>
  <c r="K120" i="6"/>
  <c r="L120" i="6"/>
  <c r="G118" i="6"/>
  <c r="H118" i="6"/>
  <c r="I118" i="6"/>
  <c r="J118" i="6"/>
  <c r="K118" i="6"/>
  <c r="L118" i="6"/>
  <c r="G116" i="6"/>
  <c r="H116" i="6"/>
  <c r="I116" i="6"/>
  <c r="J116" i="6"/>
  <c r="K116" i="6"/>
  <c r="L116" i="6"/>
  <c r="G114" i="6"/>
  <c r="H114" i="6"/>
  <c r="I114" i="6"/>
  <c r="J114" i="6"/>
  <c r="K114" i="6"/>
  <c r="L114" i="6"/>
  <c r="G112" i="6"/>
  <c r="H112" i="6"/>
  <c r="I112" i="6"/>
  <c r="J112" i="6"/>
  <c r="K112" i="6"/>
  <c r="L112" i="6"/>
  <c r="G110" i="6"/>
  <c r="H110" i="6"/>
  <c r="I110" i="6"/>
  <c r="J110" i="6"/>
  <c r="K110" i="6"/>
  <c r="G108" i="6"/>
  <c r="H108" i="6"/>
  <c r="I108" i="6"/>
  <c r="J108" i="6"/>
  <c r="K108" i="6"/>
  <c r="L108" i="6"/>
  <c r="G106" i="6"/>
  <c r="H106" i="6"/>
  <c r="I106" i="6"/>
  <c r="J106" i="6"/>
  <c r="K106" i="6"/>
  <c r="L106" i="6"/>
  <c r="F120" i="6"/>
  <c r="F118" i="6"/>
  <c r="F116" i="6"/>
  <c r="F114" i="6"/>
  <c r="F112" i="6"/>
  <c r="F110" i="6"/>
  <c r="F108" i="6"/>
  <c r="F106" i="6"/>
  <c r="L145" i="6"/>
  <c r="L140" i="6"/>
  <c r="L138" i="6"/>
  <c r="L136" i="6"/>
  <c r="L134" i="6"/>
  <c r="L132" i="6"/>
  <c r="L130" i="6"/>
  <c r="L128" i="6"/>
  <c r="L126" i="6"/>
  <c r="G145" i="6"/>
  <c r="H145" i="6"/>
  <c r="I145" i="6"/>
  <c r="J145" i="6"/>
  <c r="K145" i="6"/>
  <c r="F145" i="6"/>
  <c r="G142" i="6"/>
  <c r="H142" i="6"/>
  <c r="I142" i="6"/>
  <c r="J142" i="6"/>
  <c r="G140" i="6"/>
  <c r="H140" i="6"/>
  <c r="I140" i="6"/>
  <c r="J140" i="6"/>
  <c r="K140" i="6"/>
  <c r="F142" i="6"/>
  <c r="F140" i="6"/>
  <c r="G138" i="6"/>
  <c r="H138" i="6"/>
  <c r="I138" i="6"/>
  <c r="J138" i="6"/>
  <c r="F138" i="6"/>
  <c r="G136" i="6"/>
  <c r="H136" i="6"/>
  <c r="I136" i="6"/>
  <c r="J136" i="6"/>
  <c r="K136" i="6"/>
  <c r="F136" i="6"/>
  <c r="G134" i="6"/>
  <c r="H134" i="6"/>
  <c r="I134" i="6"/>
  <c r="K134" i="6"/>
  <c r="F134" i="6"/>
  <c r="G132" i="6"/>
  <c r="H132" i="6"/>
  <c r="I132" i="6"/>
  <c r="J132" i="6"/>
  <c r="F132" i="6"/>
  <c r="G128" i="6"/>
  <c r="H128" i="6"/>
  <c r="I128" i="6"/>
  <c r="J128" i="6"/>
  <c r="F128" i="6"/>
  <c r="G126" i="6"/>
  <c r="H126" i="6"/>
  <c r="I126" i="6"/>
  <c r="J126" i="6"/>
  <c r="K126" i="6"/>
  <c r="F126" i="6"/>
  <c r="G130" i="6"/>
  <c r="H130" i="6"/>
  <c r="I130" i="6"/>
  <c r="K130" i="6"/>
  <c r="F130" i="6"/>
  <c r="J131" i="6"/>
  <c r="J130" i="6" s="1"/>
  <c r="J135" i="6"/>
  <c r="K211" i="6"/>
  <c r="K217" i="6"/>
  <c r="K221" i="6"/>
  <c r="K385" i="6"/>
  <c r="K381" i="6"/>
  <c r="K379" i="6"/>
  <c r="K377" i="6"/>
  <c r="K375" i="6"/>
  <c r="K373" i="6"/>
  <c r="K371" i="6"/>
  <c r="K367" i="6"/>
  <c r="K363" i="6"/>
  <c r="K361" i="6"/>
  <c r="K357" i="6"/>
  <c r="K355" i="6"/>
  <c r="K354" i="6"/>
  <c r="K353" i="6" s="1"/>
  <c r="K359" i="6"/>
  <c r="K365" i="6"/>
  <c r="L397" i="6"/>
  <c r="K398" i="6"/>
  <c r="K397" i="6" s="1"/>
  <c r="K406" i="6"/>
  <c r="K426" i="6" l="1"/>
  <c r="J134" i="6"/>
  <c r="K405" i="6"/>
  <c r="E80" i="6"/>
  <c r="E152" i="6"/>
  <c r="E151" i="6"/>
  <c r="F203" i="6" l="1"/>
  <c r="H178" i="6"/>
  <c r="I178" i="6"/>
  <c r="J178" i="6"/>
  <c r="K178" i="6"/>
  <c r="L178" i="6"/>
  <c r="G178" i="6"/>
  <c r="K149" i="6" l="1"/>
  <c r="K159" i="6" s="1"/>
  <c r="J149" i="6"/>
  <c r="J159" i="6" s="1"/>
  <c r="K148" i="6"/>
  <c r="K160" i="6" s="1"/>
  <c r="J148" i="6"/>
  <c r="J160" i="6" s="1"/>
  <c r="J44" i="6" l="1"/>
  <c r="J29" i="6"/>
  <c r="J102" i="6" s="1"/>
  <c r="J340" i="6" l="1"/>
  <c r="J265" i="6" l="1"/>
  <c r="J264" i="6"/>
  <c r="K340" i="6"/>
  <c r="J268" i="6"/>
  <c r="J267" i="6"/>
  <c r="F262" i="6"/>
  <c r="G262" i="6"/>
  <c r="H262" i="6"/>
  <c r="F261" i="6"/>
  <c r="G261" i="6"/>
  <c r="H261" i="6"/>
  <c r="L340" i="6"/>
  <c r="J261" i="6" l="1"/>
  <c r="J339" i="6" s="1"/>
  <c r="K263" i="6"/>
  <c r="J263" i="6"/>
  <c r="F260" i="6"/>
  <c r="L263" i="6"/>
  <c r="H260" i="6"/>
  <c r="L260" i="6"/>
  <c r="L266" i="6"/>
  <c r="G260" i="6"/>
  <c r="K266" i="6"/>
  <c r="J262" i="6"/>
  <c r="E286" i="6"/>
  <c r="E285" i="6"/>
  <c r="L284" i="6"/>
  <c r="K284" i="6"/>
  <c r="J284" i="6"/>
  <c r="I284" i="6"/>
  <c r="H284" i="6"/>
  <c r="G284" i="6"/>
  <c r="F284" i="6"/>
  <c r="J338" i="6" l="1"/>
  <c r="J260" i="6"/>
  <c r="E284" i="6"/>
  <c r="J199" i="6"/>
  <c r="F149" i="6" l="1"/>
  <c r="F159" i="6" s="1"/>
  <c r="G149" i="6"/>
  <c r="G159" i="6" s="1"/>
  <c r="H149" i="6"/>
  <c r="H159" i="6" s="1"/>
  <c r="I149" i="6"/>
  <c r="I159" i="6" s="1"/>
  <c r="F148" i="6"/>
  <c r="G148" i="6"/>
  <c r="H148" i="6"/>
  <c r="H160" i="6" s="1"/>
  <c r="I148" i="6"/>
  <c r="I160" i="6" s="1"/>
  <c r="J147" i="6"/>
  <c r="K147" i="6"/>
  <c r="G147" i="6" l="1"/>
  <c r="G160" i="6"/>
  <c r="F147" i="6"/>
  <c r="F160" i="6"/>
  <c r="I147" i="6"/>
  <c r="L147" i="6"/>
  <c r="H147" i="6"/>
  <c r="L150" i="6"/>
  <c r="K104" i="6" l="1"/>
  <c r="K101" i="6" s="1"/>
  <c r="L104" i="6"/>
  <c r="K63" i="6"/>
  <c r="K59" i="6"/>
  <c r="E65" i="6"/>
  <c r="E64" i="6"/>
  <c r="J63" i="6"/>
  <c r="E63" i="6" l="1"/>
  <c r="J104" i="6" l="1"/>
  <c r="E288" i="6" l="1"/>
  <c r="E289" i="6"/>
  <c r="E291" i="6"/>
  <c r="E292" i="6"/>
  <c r="E294" i="6"/>
  <c r="E295" i="6"/>
  <c r="E297" i="6"/>
  <c r="E298" i="6"/>
  <c r="J296" i="6"/>
  <c r="J293" i="6"/>
  <c r="J290" i="6"/>
  <c r="K287" i="6"/>
  <c r="L287" i="6"/>
  <c r="J287" i="6"/>
  <c r="I296" i="6"/>
  <c r="H296" i="6"/>
  <c r="G296" i="6"/>
  <c r="F296" i="6"/>
  <c r="I293" i="6"/>
  <c r="H293" i="6"/>
  <c r="G293" i="6"/>
  <c r="F293" i="6"/>
  <c r="I290" i="6"/>
  <c r="H290" i="6"/>
  <c r="G290" i="6"/>
  <c r="F290" i="6"/>
  <c r="I287" i="6"/>
  <c r="H287" i="6"/>
  <c r="G287" i="6"/>
  <c r="F287" i="6"/>
  <c r="J239" i="6"/>
  <c r="J452" i="6" s="1"/>
  <c r="K239" i="6"/>
  <c r="K452" i="6" s="1"/>
  <c r="L239" i="6"/>
  <c r="L452" i="6" s="1"/>
  <c r="I104" i="6"/>
  <c r="E76" i="6"/>
  <c r="K73" i="6"/>
  <c r="L73" i="6"/>
  <c r="J73" i="6"/>
  <c r="E43" i="6"/>
  <c r="K40" i="6"/>
  <c r="L40" i="6"/>
  <c r="J40" i="6"/>
  <c r="E264" i="6" l="1"/>
  <c r="E265" i="6"/>
  <c r="E296" i="6"/>
  <c r="E287" i="6"/>
  <c r="E293" i="6"/>
  <c r="E290" i="6"/>
  <c r="K158" i="6"/>
  <c r="G150" i="6"/>
  <c r="H150" i="6"/>
  <c r="I150" i="6"/>
  <c r="J150" i="6"/>
  <c r="K150" i="6"/>
  <c r="F150" i="6"/>
  <c r="E154" i="6"/>
  <c r="E148" i="6" s="1"/>
  <c r="E155" i="6"/>
  <c r="E149" i="6" s="1"/>
  <c r="F153" i="6"/>
  <c r="G153" i="6"/>
  <c r="H153" i="6"/>
  <c r="I153" i="6"/>
  <c r="K153" i="6"/>
  <c r="L153" i="6"/>
  <c r="J153" i="6"/>
  <c r="F204" i="6"/>
  <c r="G204" i="6"/>
  <c r="H204" i="6"/>
  <c r="I204" i="6"/>
  <c r="K204" i="6"/>
  <c r="G203" i="6"/>
  <c r="H203" i="6"/>
  <c r="I203" i="6"/>
  <c r="K203" i="6"/>
  <c r="J204" i="6"/>
  <c r="J202" i="6" s="1"/>
  <c r="L197" i="6"/>
  <c r="K197" i="6"/>
  <c r="I197" i="6"/>
  <c r="H197" i="6"/>
  <c r="G197" i="6"/>
  <c r="F197" i="6"/>
  <c r="L437" i="6"/>
  <c r="L411" i="6"/>
  <c r="L409" i="6"/>
  <c r="L407" i="6"/>
  <c r="L405" i="6"/>
  <c r="L403" i="6"/>
  <c r="L401" i="6"/>
  <c r="L399" i="6"/>
  <c r="L395" i="6"/>
  <c r="L393" i="6"/>
  <c r="E147" i="6" l="1"/>
  <c r="E263" i="6"/>
  <c r="E150" i="6"/>
  <c r="E153" i="6"/>
  <c r="L203" i="6"/>
  <c r="L202" i="6" s="1"/>
  <c r="J197" i="6"/>
  <c r="J419" i="6" l="1"/>
  <c r="K419" i="6"/>
  <c r="L419" i="6"/>
  <c r="I419" i="6"/>
  <c r="E418" i="6"/>
  <c r="E417" i="6"/>
  <c r="E198" i="6" l="1"/>
  <c r="E203" i="6" s="1"/>
  <c r="E199" i="6"/>
  <c r="E204" i="6" s="1"/>
  <c r="E104" i="6"/>
  <c r="E62" i="6"/>
  <c r="I59" i="6"/>
  <c r="E202" i="6" l="1"/>
  <c r="E197" i="6"/>
  <c r="I239" i="6"/>
  <c r="L445" i="6"/>
  <c r="K445" i="6"/>
  <c r="J445" i="6"/>
  <c r="I445" i="6"/>
  <c r="H445" i="6"/>
  <c r="G445" i="6"/>
  <c r="F445" i="6"/>
  <c r="K444" i="6"/>
  <c r="J444" i="6"/>
  <c r="G444" i="6"/>
  <c r="F444" i="6"/>
  <c r="I430" i="6"/>
  <c r="I444" i="6" s="1"/>
  <c r="H430" i="6"/>
  <c r="H444" i="6" s="1"/>
  <c r="I429" i="6"/>
  <c r="H429" i="6"/>
  <c r="L427" i="6"/>
  <c r="K427" i="6"/>
  <c r="J427" i="6"/>
  <c r="I427" i="6"/>
  <c r="H427" i="6"/>
  <c r="H425" i="6" s="1"/>
  <c r="G427" i="6"/>
  <c r="G425" i="6" s="1"/>
  <c r="F427" i="6"/>
  <c r="E420" i="6"/>
  <c r="E419" i="6"/>
  <c r="L415" i="6"/>
  <c r="J398" i="6"/>
  <c r="J426" i="6" s="1"/>
  <c r="I398" i="6"/>
  <c r="I426" i="6" s="1"/>
  <c r="J397" i="6"/>
  <c r="I397" i="6"/>
  <c r="L391" i="6"/>
  <c r="E389" i="6"/>
  <c r="G388" i="6"/>
  <c r="G387" i="6" s="1"/>
  <c r="F388" i="6"/>
  <c r="F387" i="6" s="1"/>
  <c r="K384" i="6"/>
  <c r="J384" i="6"/>
  <c r="I384" i="6"/>
  <c r="H384" i="6"/>
  <c r="J383" i="6"/>
  <c r="I383" i="6"/>
  <c r="H383" i="6"/>
  <c r="L379" i="6"/>
  <c r="L371" i="6"/>
  <c r="K370" i="6"/>
  <c r="K369" i="6" s="1"/>
  <c r="L367" i="6"/>
  <c r="I368" i="6"/>
  <c r="I367" i="6"/>
  <c r="L365" i="6"/>
  <c r="L363" i="6"/>
  <c r="L359" i="6"/>
  <c r="I358" i="6"/>
  <c r="I357" i="6"/>
  <c r="J354" i="6"/>
  <c r="I354" i="6"/>
  <c r="H354" i="6"/>
  <c r="J353" i="6"/>
  <c r="I353" i="6"/>
  <c r="H353" i="6"/>
  <c r="L351" i="6"/>
  <c r="K351" i="6"/>
  <c r="J351" i="6"/>
  <c r="I351" i="6"/>
  <c r="H351" i="6"/>
  <c r="G351" i="6"/>
  <c r="F351" i="6"/>
  <c r="K350" i="6"/>
  <c r="J350" i="6"/>
  <c r="G350" i="6"/>
  <c r="F350" i="6"/>
  <c r="E348" i="6"/>
  <c r="E347" i="6"/>
  <c r="I346" i="6"/>
  <c r="I345" i="6" s="1"/>
  <c r="H346" i="6"/>
  <c r="E344" i="6"/>
  <c r="I343" i="6"/>
  <c r="L342" i="6"/>
  <c r="K342" i="6"/>
  <c r="J342" i="6"/>
  <c r="H342" i="6"/>
  <c r="G342" i="6"/>
  <c r="F342" i="6"/>
  <c r="H340" i="6"/>
  <c r="G340" i="6"/>
  <c r="F340" i="6"/>
  <c r="H339" i="6"/>
  <c r="G339" i="6"/>
  <c r="I299" i="6"/>
  <c r="H299" i="6"/>
  <c r="G299" i="6"/>
  <c r="F299" i="6"/>
  <c r="E283" i="6"/>
  <c r="E282" i="6"/>
  <c r="L281" i="6"/>
  <c r="K281" i="6"/>
  <c r="J281" i="6"/>
  <c r="I281" i="6"/>
  <c r="H281" i="6"/>
  <c r="G281" i="6"/>
  <c r="F281" i="6"/>
  <c r="E280" i="6"/>
  <c r="E279" i="6"/>
  <c r="L278" i="6"/>
  <c r="K278" i="6"/>
  <c r="J278" i="6"/>
  <c r="I278" i="6"/>
  <c r="H278" i="6"/>
  <c r="G278" i="6"/>
  <c r="F278" i="6"/>
  <c r="E277" i="6"/>
  <c r="E276" i="6"/>
  <c r="L275" i="6"/>
  <c r="K275" i="6"/>
  <c r="J275" i="6"/>
  <c r="I275" i="6"/>
  <c r="H275" i="6"/>
  <c r="G275" i="6"/>
  <c r="F275" i="6"/>
  <c r="E274" i="6"/>
  <c r="E273" i="6"/>
  <c r="L272" i="6"/>
  <c r="K272" i="6"/>
  <c r="J272" i="6"/>
  <c r="I272" i="6"/>
  <c r="H272" i="6"/>
  <c r="G272" i="6"/>
  <c r="F272" i="6"/>
  <c r="E271" i="6"/>
  <c r="E270" i="6"/>
  <c r="L269" i="6"/>
  <c r="K269" i="6"/>
  <c r="J269" i="6"/>
  <c r="I269" i="6"/>
  <c r="H269" i="6"/>
  <c r="G269" i="6"/>
  <c r="F269" i="6"/>
  <c r="I268" i="6"/>
  <c r="I262" i="6" s="1"/>
  <c r="I267" i="6"/>
  <c r="H266" i="6"/>
  <c r="G266" i="6"/>
  <c r="F266" i="6"/>
  <c r="L257" i="6"/>
  <c r="L256" i="6"/>
  <c r="I253" i="6"/>
  <c r="I252" i="6"/>
  <c r="L249" i="6"/>
  <c r="L248" i="6"/>
  <c r="L247" i="6"/>
  <c r="L246" i="6"/>
  <c r="L225" i="6"/>
  <c r="K225" i="6"/>
  <c r="J225" i="6"/>
  <c r="I225" i="6"/>
  <c r="H225" i="6"/>
  <c r="G225" i="6"/>
  <c r="F225" i="6"/>
  <c r="K224" i="6"/>
  <c r="J224" i="6"/>
  <c r="I224" i="6"/>
  <c r="H224" i="6"/>
  <c r="G224" i="6"/>
  <c r="F224" i="6"/>
  <c r="L222" i="6"/>
  <c r="L221" i="6" s="1"/>
  <c r="L218" i="6"/>
  <c r="L217" i="6" s="1"/>
  <c r="L216" i="6"/>
  <c r="L215" i="6" s="1"/>
  <c r="E215" i="6" s="1"/>
  <c r="L212" i="6"/>
  <c r="L211" i="6" s="1"/>
  <c r="L189" i="6"/>
  <c r="K189" i="6"/>
  <c r="J189" i="6"/>
  <c r="I189" i="6"/>
  <c r="H189" i="6"/>
  <c r="G189" i="6"/>
  <c r="F189" i="6"/>
  <c r="L188" i="6"/>
  <c r="K188" i="6"/>
  <c r="J188" i="6"/>
  <c r="I188" i="6"/>
  <c r="H188" i="6"/>
  <c r="G188" i="6"/>
  <c r="F188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0" i="6"/>
  <c r="K169" i="6"/>
  <c r="K168" i="6" s="1"/>
  <c r="J169" i="6"/>
  <c r="J168" i="6" s="1"/>
  <c r="I169" i="6"/>
  <c r="I168" i="6" s="1"/>
  <c r="G169" i="6"/>
  <c r="G168" i="6" s="1"/>
  <c r="F169" i="6"/>
  <c r="F168" i="6" s="1"/>
  <c r="L167" i="6"/>
  <c r="H167" i="6"/>
  <c r="L166" i="6"/>
  <c r="H166" i="6"/>
  <c r="L165" i="6"/>
  <c r="L164" i="6"/>
  <c r="H158" i="6"/>
  <c r="E146" i="6"/>
  <c r="E145" i="6"/>
  <c r="L144" i="6"/>
  <c r="L160" i="6" s="1"/>
  <c r="L143" i="6"/>
  <c r="L159" i="6" s="1"/>
  <c r="L123" i="6"/>
  <c r="K123" i="6"/>
  <c r="J123" i="6"/>
  <c r="I123" i="6"/>
  <c r="H123" i="6"/>
  <c r="G123" i="6"/>
  <c r="L122" i="6"/>
  <c r="K122" i="6"/>
  <c r="J122" i="6"/>
  <c r="I122" i="6"/>
  <c r="H122" i="6"/>
  <c r="G122" i="6"/>
  <c r="F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L101" i="6"/>
  <c r="E85" i="6"/>
  <c r="E84" i="6"/>
  <c r="L83" i="6"/>
  <c r="K83" i="6"/>
  <c r="J83" i="6"/>
  <c r="I83" i="6"/>
  <c r="H83" i="6"/>
  <c r="G83" i="6"/>
  <c r="F83" i="6"/>
  <c r="E79" i="6"/>
  <c r="E78" i="6"/>
  <c r="L77" i="6"/>
  <c r="K77" i="6"/>
  <c r="J77" i="6"/>
  <c r="I77" i="6"/>
  <c r="H77" i="6"/>
  <c r="G77" i="6"/>
  <c r="F77" i="6"/>
  <c r="E75" i="6"/>
  <c r="E74" i="6"/>
  <c r="I73" i="6"/>
  <c r="H73" i="6"/>
  <c r="G73" i="6"/>
  <c r="F73" i="6"/>
  <c r="E72" i="6"/>
  <c r="E71" i="6"/>
  <c r="L70" i="6"/>
  <c r="K70" i="6"/>
  <c r="J70" i="6"/>
  <c r="I70" i="6"/>
  <c r="H70" i="6"/>
  <c r="G70" i="6"/>
  <c r="F70" i="6"/>
  <c r="E69" i="6"/>
  <c r="E68" i="6"/>
  <c r="I67" i="6"/>
  <c r="H67" i="6"/>
  <c r="G67" i="6"/>
  <c r="F67" i="6"/>
  <c r="E61" i="6"/>
  <c r="E60" i="6"/>
  <c r="L59" i="6"/>
  <c r="J59" i="6"/>
  <c r="H59" i="6"/>
  <c r="G59" i="6"/>
  <c r="F59" i="6"/>
  <c r="E58" i="6"/>
  <c r="E57" i="6"/>
  <c r="L56" i="6"/>
  <c r="K56" i="6"/>
  <c r="J56" i="6"/>
  <c r="I56" i="6"/>
  <c r="H56" i="6"/>
  <c r="G56" i="6"/>
  <c r="F56" i="6"/>
  <c r="E55" i="6"/>
  <c r="E54" i="6"/>
  <c r="L53" i="6"/>
  <c r="K53" i="6"/>
  <c r="J53" i="6"/>
  <c r="I53" i="6"/>
  <c r="H53" i="6"/>
  <c r="G53" i="6"/>
  <c r="F53" i="6"/>
  <c r="E52" i="6"/>
  <c r="E51" i="6"/>
  <c r="L50" i="6"/>
  <c r="K50" i="6"/>
  <c r="J50" i="6"/>
  <c r="I50" i="6"/>
  <c r="H50" i="6"/>
  <c r="G50" i="6"/>
  <c r="F50" i="6"/>
  <c r="E49" i="6"/>
  <c r="L47" i="6"/>
  <c r="K47" i="6"/>
  <c r="J47" i="6"/>
  <c r="H47" i="6"/>
  <c r="G47" i="6"/>
  <c r="F47" i="6"/>
  <c r="E46" i="6"/>
  <c r="E45" i="6"/>
  <c r="L44" i="6"/>
  <c r="K44" i="6"/>
  <c r="I44" i="6"/>
  <c r="H44" i="6"/>
  <c r="G44" i="6"/>
  <c r="F44" i="6"/>
  <c r="E42" i="6"/>
  <c r="H41" i="6"/>
  <c r="I40" i="6"/>
  <c r="G40" i="6"/>
  <c r="F40" i="6"/>
  <c r="E39" i="6"/>
  <c r="E38" i="6"/>
  <c r="L37" i="6"/>
  <c r="K37" i="6"/>
  <c r="J37" i="6"/>
  <c r="I37" i="6"/>
  <c r="H37" i="6"/>
  <c r="G37" i="6"/>
  <c r="F37" i="6"/>
  <c r="E36" i="6"/>
  <c r="E35" i="6"/>
  <c r="L34" i="6"/>
  <c r="K34" i="6"/>
  <c r="J34" i="6"/>
  <c r="I34" i="6"/>
  <c r="H34" i="6"/>
  <c r="G34" i="6"/>
  <c r="F34" i="6"/>
  <c r="E33" i="6"/>
  <c r="E32" i="6"/>
  <c r="L31" i="6"/>
  <c r="K31" i="6"/>
  <c r="I31" i="6"/>
  <c r="H31" i="6"/>
  <c r="G31" i="6"/>
  <c r="F31" i="6"/>
  <c r="E30" i="6"/>
  <c r="E29" i="6"/>
  <c r="L28" i="6"/>
  <c r="K28" i="6"/>
  <c r="J28" i="6"/>
  <c r="I28" i="6"/>
  <c r="H28" i="6"/>
  <c r="G28" i="6"/>
  <c r="F28" i="6"/>
  <c r="E27" i="6"/>
  <c r="E26" i="6"/>
  <c r="L25" i="6"/>
  <c r="I25" i="6"/>
  <c r="H25" i="6"/>
  <c r="G25" i="6"/>
  <c r="F25" i="6"/>
  <c r="E24" i="6"/>
  <c r="E23" i="6"/>
  <c r="L22" i="6"/>
  <c r="K22" i="6"/>
  <c r="J22" i="6"/>
  <c r="I22" i="6"/>
  <c r="H22" i="6"/>
  <c r="G22" i="6"/>
  <c r="F22" i="6"/>
  <c r="E21" i="6"/>
  <c r="E20" i="6"/>
  <c r="L19" i="6"/>
  <c r="K19" i="6"/>
  <c r="J19" i="6"/>
  <c r="I19" i="6"/>
  <c r="H19" i="6"/>
  <c r="G19" i="6"/>
  <c r="F19" i="6"/>
  <c r="E18" i="6"/>
  <c r="E17" i="6"/>
  <c r="L16" i="6"/>
  <c r="K16" i="6"/>
  <c r="I16" i="6"/>
  <c r="H16" i="6"/>
  <c r="G16" i="6"/>
  <c r="F16" i="6"/>
  <c r="E15" i="6"/>
  <c r="E14" i="6"/>
  <c r="L13" i="6"/>
  <c r="K13" i="6"/>
  <c r="J13" i="6"/>
  <c r="I13" i="6"/>
  <c r="H13" i="6"/>
  <c r="G13" i="6"/>
  <c r="F13" i="6"/>
  <c r="E12" i="6"/>
  <c r="E11" i="6"/>
  <c r="L10" i="6"/>
  <c r="K10" i="6"/>
  <c r="J10" i="6"/>
  <c r="I10" i="6"/>
  <c r="H10" i="6"/>
  <c r="G10" i="6"/>
  <c r="F10" i="6"/>
  <c r="G443" i="6" l="1"/>
  <c r="F349" i="6"/>
  <c r="L426" i="6"/>
  <c r="L425" i="6" s="1"/>
  <c r="G349" i="6"/>
  <c r="F443" i="6"/>
  <c r="F123" i="6"/>
  <c r="E123" i="6" s="1"/>
  <c r="E122" i="6"/>
  <c r="H350" i="6"/>
  <c r="H349" i="6" s="1"/>
  <c r="H345" i="6"/>
  <c r="E345" i="6" s="1"/>
  <c r="I261" i="6"/>
  <c r="I260" i="6" s="1"/>
  <c r="E267" i="6"/>
  <c r="L142" i="6"/>
  <c r="L375" i="6"/>
  <c r="L357" i="6"/>
  <c r="L377" i="6"/>
  <c r="L355" i="6"/>
  <c r="L383" i="6"/>
  <c r="K383" i="6"/>
  <c r="H102" i="6"/>
  <c r="E102" i="6" s="1"/>
  <c r="L361" i="6"/>
  <c r="L381" i="6"/>
  <c r="L385" i="6"/>
  <c r="J425" i="6"/>
  <c r="E189" i="6"/>
  <c r="E188" i="6"/>
  <c r="E103" i="6"/>
  <c r="L158" i="6"/>
  <c r="G223" i="6"/>
  <c r="I223" i="6"/>
  <c r="J237" i="6"/>
  <c r="L238" i="6"/>
  <c r="J101" i="6"/>
  <c r="I266" i="6"/>
  <c r="I340" i="6"/>
  <c r="I448" i="6" s="1"/>
  <c r="E239" i="6"/>
  <c r="I452" i="6"/>
  <c r="G187" i="6"/>
  <c r="H338" i="6"/>
  <c r="I187" i="6"/>
  <c r="I101" i="6"/>
  <c r="G101" i="6"/>
  <c r="I350" i="6"/>
  <c r="I349" i="6" s="1"/>
  <c r="J349" i="6"/>
  <c r="K443" i="6"/>
  <c r="E427" i="6"/>
  <c r="F425" i="6"/>
  <c r="I425" i="6"/>
  <c r="E44" i="6"/>
  <c r="I47" i="6"/>
  <c r="E47" i="6" s="1"/>
  <c r="E48" i="6"/>
  <c r="E53" i="6"/>
  <c r="J158" i="6"/>
  <c r="K202" i="6"/>
  <c r="K425" i="6"/>
  <c r="H187" i="6"/>
  <c r="L187" i="6"/>
  <c r="I202" i="6"/>
  <c r="E28" i="6"/>
  <c r="E59" i="6"/>
  <c r="H202" i="6"/>
  <c r="F202" i="6"/>
  <c r="E351" i="6"/>
  <c r="H443" i="6"/>
  <c r="E445" i="6"/>
  <c r="F187" i="6"/>
  <c r="J187" i="6"/>
  <c r="E272" i="6"/>
  <c r="G158" i="6"/>
  <c r="I158" i="6"/>
  <c r="H223" i="6"/>
  <c r="F223" i="6"/>
  <c r="J223" i="6"/>
  <c r="F338" i="6"/>
  <c r="E10" i="6"/>
  <c r="E22" i="6"/>
  <c r="E70" i="6"/>
  <c r="G338" i="6"/>
  <c r="E13" i="6"/>
  <c r="E25" i="6"/>
  <c r="E16" i="6"/>
  <c r="F158" i="6"/>
  <c r="K223" i="6"/>
  <c r="I339" i="6"/>
  <c r="E269" i="6"/>
  <c r="E50" i="6"/>
  <c r="E67" i="6"/>
  <c r="L169" i="6"/>
  <c r="L168" i="6" s="1"/>
  <c r="L224" i="6"/>
  <c r="L223" i="6" s="1"/>
  <c r="E278" i="6"/>
  <c r="K349" i="6"/>
  <c r="H388" i="6"/>
  <c r="H387" i="6" s="1"/>
  <c r="E34" i="6"/>
  <c r="E281" i="6"/>
  <c r="I388" i="6"/>
  <c r="I387" i="6" s="1"/>
  <c r="E56" i="6"/>
  <c r="E73" i="6"/>
  <c r="K187" i="6"/>
  <c r="J388" i="6"/>
  <c r="J387" i="6" s="1"/>
  <c r="E19" i="6"/>
  <c r="E31" i="6"/>
  <c r="E37" i="6"/>
  <c r="E83" i="6"/>
  <c r="E225" i="6"/>
  <c r="E275" i="6"/>
  <c r="L350" i="6"/>
  <c r="L349" i="6" s="1"/>
  <c r="E129" i="6"/>
  <c r="E131" i="6"/>
  <c r="E41" i="6"/>
  <c r="E40" i="6" s="1"/>
  <c r="E77" i="6"/>
  <c r="I237" i="6"/>
  <c r="K238" i="6"/>
  <c r="G202" i="6"/>
  <c r="H238" i="6"/>
  <c r="E360" i="6"/>
  <c r="E364" i="6"/>
  <c r="E366" i="6"/>
  <c r="E163" i="6"/>
  <c r="E165" i="6"/>
  <c r="E166" i="6"/>
  <c r="K237" i="6"/>
  <c r="I238" i="6"/>
  <c r="E353" i="6"/>
  <c r="H40" i="6"/>
  <c r="F101" i="6"/>
  <c r="H169" i="6"/>
  <c r="H168" i="6" s="1"/>
  <c r="F238" i="6"/>
  <c r="J238" i="6"/>
  <c r="E359" i="6"/>
  <c r="E363" i="6"/>
  <c r="E365" i="6"/>
  <c r="I342" i="6"/>
  <c r="I443" i="6"/>
  <c r="F447" i="6"/>
  <c r="G237" i="6"/>
  <c r="G238" i="6"/>
  <c r="J448" i="6"/>
  <c r="E368" i="6"/>
  <c r="E371" i="6"/>
  <c r="E372" i="6"/>
  <c r="E373" i="6"/>
  <c r="E374" i="6"/>
  <c r="E379" i="6"/>
  <c r="E380" i="6"/>
  <c r="L369" i="6"/>
  <c r="E369" i="6" s="1"/>
  <c r="K388" i="6"/>
  <c r="K387" i="6" s="1"/>
  <c r="E429" i="6"/>
  <c r="H448" i="6"/>
  <c r="E394" i="6"/>
  <c r="E430" i="6"/>
  <c r="J443" i="6"/>
  <c r="F448" i="6"/>
  <c r="G447" i="6"/>
  <c r="L444" i="6"/>
  <c r="G448" i="6"/>
  <c r="K448" i="6"/>
  <c r="F237" i="6" l="1"/>
  <c r="F236" i="6" s="1"/>
  <c r="E384" i="6"/>
  <c r="E128" i="6"/>
  <c r="E130" i="6"/>
  <c r="E164" i="6"/>
  <c r="E383" i="6"/>
  <c r="E162" i="6"/>
  <c r="H101" i="6"/>
  <c r="E101" i="6" s="1"/>
  <c r="E398" i="6"/>
  <c r="E187" i="6"/>
  <c r="I338" i="6"/>
  <c r="K236" i="6"/>
  <c r="J236" i="6"/>
  <c r="E452" i="6"/>
  <c r="H447" i="6"/>
  <c r="H446" i="6" s="1"/>
  <c r="E211" i="6"/>
  <c r="I236" i="6"/>
  <c r="E395" i="6"/>
  <c r="H451" i="6"/>
  <c r="K451" i="6"/>
  <c r="E404" i="6"/>
  <c r="E438" i="6"/>
  <c r="E409" i="6"/>
  <c r="E431" i="6"/>
  <c r="L237" i="6"/>
  <c r="L236" i="6" s="1"/>
  <c r="I451" i="6"/>
  <c r="E401" i="6"/>
  <c r="E435" i="6"/>
  <c r="E212" i="6"/>
  <c r="I447" i="6"/>
  <c r="E408" i="6"/>
  <c r="G236" i="6"/>
  <c r="E403" i="6"/>
  <c r="E439" i="6"/>
  <c r="E400" i="6"/>
  <c r="E354" i="6"/>
  <c r="E245" i="6"/>
  <c r="E217" i="6"/>
  <c r="G451" i="6"/>
  <c r="E411" i="6"/>
  <c r="J451" i="6"/>
  <c r="E249" i="6"/>
  <c r="E246" i="6"/>
  <c r="E216" i="6"/>
  <c r="F451" i="6"/>
  <c r="E410" i="6"/>
  <c r="E406" i="6"/>
  <c r="E391" i="6"/>
  <c r="F450" i="6"/>
  <c r="F446" i="6"/>
  <c r="E242" i="6"/>
  <c r="L443" i="6"/>
  <c r="E407" i="6"/>
  <c r="E399" i="6"/>
  <c r="E432" i="6"/>
  <c r="E413" i="6"/>
  <c r="E405" i="6"/>
  <c r="E441" i="6"/>
  <c r="E437" i="6"/>
  <c r="E433" i="6"/>
  <c r="E396" i="6"/>
  <c r="E367" i="6"/>
  <c r="E248" i="6"/>
  <c r="E257" i="6"/>
  <c r="E218" i="6"/>
  <c r="E392" i="6"/>
  <c r="L388" i="6"/>
  <c r="E251" i="6"/>
  <c r="E247" i="6"/>
  <c r="E243" i="6"/>
  <c r="E256" i="6"/>
  <c r="E436" i="6"/>
  <c r="E244" i="6"/>
  <c r="E221" i="6"/>
  <c r="G450" i="6"/>
  <c r="G446" i="6"/>
  <c r="E434" i="6"/>
  <c r="E402" i="6"/>
  <c r="E370" i="6"/>
  <c r="E393" i="6"/>
  <c r="E250" i="6"/>
  <c r="H237" i="6"/>
  <c r="H236" i="6" s="1"/>
  <c r="E140" i="6" l="1"/>
  <c r="E141" i="6"/>
  <c r="E138" i="6"/>
  <c r="E139" i="6"/>
  <c r="E136" i="6"/>
  <c r="E137" i="6"/>
  <c r="E134" i="6"/>
  <c r="E135" i="6"/>
  <c r="E132" i="6"/>
  <c r="E133" i="6"/>
  <c r="E126" i="6"/>
  <c r="E127" i="6"/>
  <c r="I450" i="6"/>
  <c r="I449" i="6" s="1"/>
  <c r="G449" i="6"/>
  <c r="I446" i="6"/>
  <c r="F449" i="6"/>
  <c r="E167" i="6"/>
  <c r="L387" i="6"/>
  <c r="E415" i="6"/>
  <c r="E342" i="6"/>
  <c r="E343" i="6"/>
  <c r="H450" i="6"/>
  <c r="E160" i="6" l="1"/>
  <c r="E144" i="6"/>
  <c r="E397" i="6"/>
  <c r="E258" i="6"/>
  <c r="E259" i="6"/>
  <c r="E254" i="6"/>
  <c r="E255" i="6"/>
  <c r="H449" i="6"/>
  <c r="E168" i="6"/>
  <c r="E169" i="6"/>
  <c r="E222" i="6"/>
  <c r="E416" i="6"/>
  <c r="E414" i="6" l="1"/>
  <c r="E142" i="6"/>
  <c r="E381" i="6"/>
  <c r="E382" i="6"/>
  <c r="E375" i="6"/>
  <c r="E357" i="6"/>
  <c r="E378" i="6"/>
  <c r="E377" i="6"/>
  <c r="E358" i="6"/>
  <c r="E385" i="6"/>
  <c r="E355" i="6"/>
  <c r="E356" i="6"/>
  <c r="E362" i="6"/>
  <c r="E361" i="6"/>
  <c r="E376" i="6"/>
  <c r="E386" i="6"/>
  <c r="E444" i="6"/>
  <c r="E440" i="6"/>
  <c r="E238" i="6"/>
  <c r="E425" i="6"/>
  <c r="E426" i="6"/>
  <c r="E412" i="6"/>
  <c r="E349" i="6"/>
  <c r="E143" i="6"/>
  <c r="E223" i="6"/>
  <c r="E442" i="6"/>
  <c r="E350" i="6"/>
  <c r="E346" i="6"/>
  <c r="E224" i="6"/>
  <c r="E443" i="6" l="1"/>
  <c r="E387" i="6"/>
  <c r="E388" i="6"/>
  <c r="E159" i="6"/>
  <c r="E158" i="6"/>
  <c r="E236" i="6" l="1"/>
  <c r="E237" i="6"/>
  <c r="E301" i="6" l="1"/>
  <c r="E268" i="6" s="1"/>
  <c r="E262" i="6" s="1"/>
  <c r="L299" i="6"/>
  <c r="L448" i="6" l="1"/>
  <c r="L451" i="6" s="1"/>
  <c r="E340" i="6" l="1"/>
  <c r="E448" i="6" l="1"/>
  <c r="E451" i="6" l="1"/>
  <c r="J447" i="6"/>
  <c r="J299" i="6"/>
  <c r="J266" i="6"/>
  <c r="J450" i="6" l="1"/>
  <c r="J446" i="6"/>
  <c r="J449" i="6" l="1"/>
  <c r="E299" i="6" l="1"/>
  <c r="E300" i="6"/>
  <c r="E261" i="6" s="1"/>
  <c r="E260" i="6" s="1"/>
  <c r="E266" i="6" l="1"/>
  <c r="K260" i="6" l="1"/>
  <c r="K338" i="6"/>
  <c r="K447" i="6"/>
  <c r="K446" i="6" l="1"/>
  <c r="K450" i="6"/>
  <c r="K449" i="6" l="1"/>
  <c r="L339" i="6"/>
  <c r="L338" i="6" s="1"/>
  <c r="E338" i="6" s="1"/>
  <c r="E253" i="6"/>
  <c r="E252" i="6"/>
  <c r="L447" i="6" l="1"/>
  <c r="E339" i="6"/>
  <c r="L450" i="6" l="1"/>
  <c r="E447" i="6"/>
  <c r="L446" i="6"/>
  <c r="E446" i="6" s="1"/>
  <c r="L449" i="6" l="1"/>
  <c r="E449" i="6" s="1"/>
  <c r="E450" i="6"/>
</calcChain>
</file>

<file path=xl/comments1.xml><?xml version="1.0" encoding="utf-8"?>
<comments xmlns="http://schemas.openxmlformats.org/spreadsheetml/2006/main">
  <authors>
    <author>Автор</author>
  </authors>
  <commentList>
    <comment ref="L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перераспред. По ход-ву с устройства вол.площ.-2163,6,ремонт кровли-859</t>
        </r>
      </text>
    </comment>
    <comment ref="L1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  <comment ref="L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Раздел 1103
</t>
        </r>
      </text>
    </comment>
    <comment ref="L1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902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перераспределено на пр. Дост.среда491,4</t>
        </r>
      </text>
    </comment>
    <comment ref="F1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1101  1100112130  611
</t>
        </r>
      </text>
    </comment>
    <comment ref="G24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Сталкер, смета к бюджету 2022-2024</t>
        </r>
      </text>
    </comment>
    <comment ref="F28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СОШ 2</t>
        </r>
      </text>
    </comment>
  </commentList>
</comments>
</file>

<file path=xl/sharedStrings.xml><?xml version="1.0" encoding="utf-8"?>
<sst xmlns="http://schemas.openxmlformats.org/spreadsheetml/2006/main" count="2546" uniqueCount="565">
  <si>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</si>
  <si>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</si>
  <si>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</si>
  <si>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</si>
  <si>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</si>
  <si>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</si>
  <si>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</si>
  <si>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</si>
  <si>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</si>
  <si>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</si>
  <si>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</si>
  <si>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4.2.</t>
  </si>
  <si>
    <t>Наименование мероприятий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</si>
  <si>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</si>
  <si>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</si>
  <si>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</si>
  <si>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</si>
  <si>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МБ</t>
  </si>
  <si>
    <t>ФБ</t>
  </si>
  <si>
    <t>ОБ</t>
  </si>
  <si>
    <t>1. Развитие инфраструктуры и укрепление материально-технической базы объектов спортивного назначения</t>
  </si>
  <si>
    <t>Администрация, ОСиА,  Департамент социальной политики</t>
  </si>
  <si>
    <t>1.4.</t>
  </si>
  <si>
    <t>Администрация, ОСиА, Департамент социальной политики</t>
  </si>
  <si>
    <t>1.5.</t>
  </si>
  <si>
    <t>Текущий ремонт лыжной базы</t>
  </si>
  <si>
    <t>1.6.</t>
  </si>
  <si>
    <t>1.7.</t>
  </si>
  <si>
    <t>Текущий ремонт СК «Арена»</t>
  </si>
  <si>
    <t>Департамент социальной политики, ОСиА</t>
  </si>
  <si>
    <t>Администрация, ОСиА</t>
  </si>
  <si>
    <t>1.9.</t>
  </si>
  <si>
    <t>1.10.</t>
  </si>
  <si>
    <t>Осуществление авторского надзора за строительством объектов капитального строительства</t>
  </si>
  <si>
    <t xml:space="preserve">Администрация, ОСиА </t>
  </si>
  <si>
    <t>1.11.</t>
  </si>
  <si>
    <t>1.12.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</si>
  <si>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</si>
  <si>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1.13.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</si>
  <si>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</si>
  <si>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1.14.</t>
  </si>
  <si>
    <t>1.15.</t>
  </si>
  <si>
    <t xml:space="preserve">Ремонт кровли МАУ "СК "Арена" </t>
  </si>
  <si>
    <t>1.16.</t>
  </si>
  <si>
    <t>1.17.</t>
  </si>
  <si>
    <t>Администрация</t>
  </si>
  <si>
    <t>1.19.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</si>
  <si>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</si>
  <si>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Спортивная площадка пер. Лиманский пгт.Ноглики</t>
  </si>
  <si>
    <t>1.23.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</si>
  <si>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</si>
  <si>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 xml:space="preserve">Приобретение, монтаж (включая ПСД) дизель-генератора </t>
  </si>
  <si>
    <t>СК "Арена"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</si>
  <si>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</si>
  <si>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</si>
  <si>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</si>
  <si>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</si>
  <si>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</si>
  <si>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</si>
  <si>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национальных видов спорта</t>
  </si>
  <si>
    <t>Секция самбо</t>
  </si>
  <si>
    <t>3. Массовая физкультурно-оздоровительная работа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</si>
  <si>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</si>
  <si>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>Департамент социальной политики</t>
  </si>
  <si>
    <t>Участие в районных, региональных спортивных соревнованиях «Спорт против наркотиков», «Мини-футбол в школу»</t>
  </si>
  <si>
    <t>Бюджетные учреждения</t>
  </si>
  <si>
    <t>Проведение региональных спортивно-массовых мероприятий на территории МО «Городской округ Ногликский»</t>
  </si>
  <si>
    <t>Участие в районном и областном этапах «Президентских состязаний»</t>
  </si>
  <si>
    <t>Участие в районном и региональном этапах «Президентских игры»</t>
  </si>
  <si>
    <t>Развитие национальных видов спорта</t>
  </si>
  <si>
    <t>Внедрение в действие ВФСК "ГТО" в муниципальном образовании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</si>
  <si>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</si>
  <si>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</si>
  <si>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</si>
  <si>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5. Обеспечение комплексной безопасности на объектах физической культуры и спорта</t>
  </si>
  <si>
    <t>Руководители учреждений</t>
  </si>
  <si>
    <t>Сертификация СК "Арена" пгт. Ноглики</t>
  </si>
  <si>
    <t>5.4.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</si>
  <si>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</si>
  <si>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</si>
  <si>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</si>
  <si>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</si>
  <si>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</si>
  <si>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Организация физкультурно - оздоровительной работы по месту жительства граждан в МО "Городской округ Ногликский"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</si>
  <si>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</si>
  <si>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</si>
  <si>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</si>
  <si>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Торжественное чествование победителей в спортивных состязаниях по итогам года</t>
  </si>
  <si>
    <t>Информирование населения всеми доступными средствами о режиме работы спортивных сооружений и предоставляемых услугах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</si>
  <si>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</si>
  <si>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Изготовление атрибутики с символикой МО «Городской округ Ногликский»</t>
  </si>
  <si>
    <t>Выстраивание системного взаимодействия с болельщиками по видам спорта</t>
  </si>
  <si>
    <t>8. Совершенствование правового регулирования физической культуры и спорта</t>
  </si>
  <si>
    <t>Разработка положения о командировании спортивных команд на соревнования за пределы района</t>
  </si>
  <si>
    <t>Разработка положения по проведению соревнований по видам спорта</t>
  </si>
  <si>
    <t>Разработка норм расходов средств на проведение физкультурных и спортивных мероприятий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</si>
  <si>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</si>
  <si>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</si>
  <si>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Проведение интеллектуальной игры «Логос»- среди предприятий, учреждений Ногликского района</t>
  </si>
  <si>
    <t xml:space="preserve">ОКС, МП и РТ, Департамент социальной политики </t>
  </si>
  <si>
    <t xml:space="preserve">Поддержка молодежных проектов, организация семинаров по проектной деятельности </t>
  </si>
  <si>
    <t xml:space="preserve">Конкурс молодежных проектов«Прорыв»  для молодых специалистов </t>
  </si>
  <si>
    <t>Участие в областном проекте «Сахалинский КВН»</t>
  </si>
  <si>
    <t>Приобретение единой формы для участников областных мероприятий</t>
  </si>
  <si>
    <t>Участие молодежи в районных, межрайонных, областных,   всероссийских мероприятиях</t>
  </si>
  <si>
    <t>Проведение молодежного форума «Молодые Ноглики»</t>
  </si>
  <si>
    <t>Проведение молодежного рок -фестиваля «КИНОглики»</t>
  </si>
  <si>
    <t>РЦД</t>
  </si>
  <si>
    <t>Проведение мероприятий посвященных празднованию Всероссийского Дня молодежи</t>
  </si>
  <si>
    <t>Проект  "Молодежный бюджет"</t>
  </si>
  <si>
    <t xml:space="preserve">Администрация </t>
  </si>
  <si>
    <t>1.10.1.</t>
  </si>
  <si>
    <t xml:space="preserve"> Обустройство  парка отдыха "Остров сокровищ" в пгт. Ноглики</t>
  </si>
  <si>
    <t>1.10.2.</t>
  </si>
  <si>
    <t xml:space="preserve">Обустройство универсальной спортивной площадки в с. Вал </t>
  </si>
  <si>
    <t>1.10.3.</t>
  </si>
  <si>
    <t>Обустройство автогородка на территории МБОУ СОШ №1 пгт. Ноглики</t>
  </si>
  <si>
    <t>1.10.4.</t>
  </si>
  <si>
    <t>Обустройство "Экстрим-парка" в пгт. Ноглики</t>
  </si>
  <si>
    <t>1.10.5.</t>
  </si>
  <si>
    <t>Благоустройство территории МБОУ СОШ с. Ныш</t>
  </si>
  <si>
    <t>1.10.6.</t>
  </si>
  <si>
    <t xml:space="preserve"> Реализация проектов (нераспределенный остаток)</t>
  </si>
  <si>
    <t>2. Профессиональная ориентация молодежи</t>
  </si>
  <si>
    <t>Создание временных рабочих мест для трудоустройства несовершеннолетних граждан в свободное от учебы время</t>
  </si>
  <si>
    <t>Проведение семинаров «Трудовое законодательство для молодежи», организация ярмарки образовательных услуг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</si>
  <si>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</si>
  <si>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</si>
  <si>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 xml:space="preserve">Организация поддержки деятельности молодежных объединений </t>
  </si>
  <si>
    <t>ЦТиВ, РЦД</t>
  </si>
  <si>
    <t>Департамент социальной политики, ОКС и МП</t>
  </si>
  <si>
    <t>РЦД, ЦТиВ</t>
  </si>
  <si>
    <t>Организация районного конкурса на лучшую организацию работы общественных объединений</t>
  </si>
  <si>
    <t>Поддержка молодежных проектов, направленных на пропаганду здорового образа жизни</t>
  </si>
  <si>
    <t>ЦТиВ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</si>
  <si>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</si>
  <si>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</si>
  <si>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Экскурсии в муниципальные образования области с целью обмена опытом</t>
  </si>
  <si>
    <t>ОКСиМП, Департамент социальной политики</t>
  </si>
  <si>
    <t>Организация и проведение мероприятий посвященных празднованию дней Воинской Славы РФ</t>
  </si>
  <si>
    <t>4.3.</t>
  </si>
  <si>
    <t>Проведение мероприятия «Торжественные проводы призывников в ряды вооруженных сил»</t>
  </si>
  <si>
    <t xml:space="preserve">РЦД    </t>
  </si>
  <si>
    <t>4.4.</t>
  </si>
  <si>
    <t>День Победы в Великой Отечественной Войне 1941-1945 гг.</t>
  </si>
  <si>
    <t>4.5.</t>
  </si>
  <si>
    <t>День памяти и скорби - «Свеча памяти»</t>
  </si>
  <si>
    <t>4.6.</t>
  </si>
  <si>
    <t>День Флага РФ</t>
  </si>
  <si>
    <t>4.7.</t>
  </si>
  <si>
    <t>День окончания Второй мировой войны –освобождение южного Сахалина и Курильских островов от Японских милитаристов</t>
  </si>
  <si>
    <t>4.8.</t>
  </si>
  <si>
    <t>Мероприятия посвященные празднованию Дня муниципального образования "Городской округ Ногликский"</t>
  </si>
  <si>
    <t>4.9.</t>
  </si>
  <si>
    <t>День Народного Единства</t>
  </si>
  <si>
    <t>4.10.</t>
  </si>
  <si>
    <t>Проведение недели молодого избирателя</t>
  </si>
  <si>
    <t>4.11.</t>
  </si>
  <si>
    <t>Районный конкурс «Лента времени»</t>
  </si>
  <si>
    <t>4.12.</t>
  </si>
  <si>
    <t>Организация бесед, встреч, вечеров участниками ВОВ, и тружениками тыла</t>
  </si>
  <si>
    <t>Музей</t>
  </si>
  <si>
    <t>4.13.</t>
  </si>
  <si>
    <t>Участие местного отделения ВВПОД ЮНАРМИЯ  в  региональных мероприятиях</t>
  </si>
  <si>
    <t>4.14.</t>
  </si>
  <si>
    <t xml:space="preserve">Организация поддержки деятельности местного отделения ВВПОД ЮНАРМИЯ </t>
  </si>
  <si>
    <t>МБОУ СОШ №1 пгт. Ноглики</t>
  </si>
  <si>
    <t>5. Информационное обеспечение муниципальной молодежной политики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</si>
  <si>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</si>
  <si>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Приобретение флипчарта</t>
  </si>
  <si>
    <t>Приобретение информационных стендов в дома культуры «Я не зависим», «Защитим детей от насилия »</t>
  </si>
  <si>
    <t>Разработка и размещение баннеров антинаркотической и антиалкогольной направленности</t>
  </si>
  <si>
    <t>Департамент социальной политики, ОКС и МП,ЦРБ</t>
  </si>
  <si>
    <t>Организация и проведение цикла телевизионных передач для несовершеннолетних и их родителей на тему «Правовой всеобуч»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</si>
  <si>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</si>
  <si>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Департамент социальной политики, КДН и ЗП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</si>
  <si>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</si>
  <si>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ИТОГО, в т.ч.:</t>
  </si>
  <si>
    <t>Итого  в  сфере физической культуры и спорта</t>
  </si>
  <si>
    <t>Итого по п 4. Совершенствование системы патриотического воспитания и допризывной подготовки молодежи</t>
  </si>
  <si>
    <t>Итого по п 5. Информационное обеспечение муниципальной молодежной политики</t>
  </si>
  <si>
    <t>Итого в  сфере молодежной политики:</t>
  </si>
  <si>
    <t>ИТОГО ПО ПРОГРАММЕ:</t>
  </si>
  <si>
    <t>Ежегодное проведение спортивных мероприятий в рамках акции «Полиция и дети» с подростками группы риска</t>
  </si>
  <si>
    <t>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</si>
  <si>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Проведение молодежной акции посвященной Всемирному дню борьбы с наркоманией </t>
  </si>
  <si>
    <t>Проведение Всероссийского Олимпийского дня</t>
  </si>
  <si>
    <t>Проведение творческих конкурсов, направленных на пропаганду здорового образа жизни</t>
  </si>
  <si>
    <t>Организация посещения спортивного комплекса «Арена» детьми из семей находящихся в трудной жизненной ситуации</t>
  </si>
  <si>
    <t>Проведение мероприятий в рамках проекта «Спорт против подворотни»</t>
  </si>
  <si>
    <t>Участие в областном молодежном проекте «Спорт против подворотни»</t>
  </si>
  <si>
    <t>Проведение районного конкурса  рисунков «Брось сигарету!», «Пиво враг молодежи»</t>
  </si>
  <si>
    <t>Организация превентивного лечения, реабилитации несовершеннолетних и их родителей от алкогольной  и наркотической зависимости</t>
  </si>
  <si>
    <t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</si>
  <si>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4.15.</t>
  </si>
  <si>
    <t>МБОУ Гимназия пгт. Ноглики</t>
  </si>
  <si>
    <t>Реализация программ спортивной подготовки</t>
  </si>
  <si>
    <t>1.10.7.</t>
  </si>
  <si>
    <t>1.10.8.</t>
  </si>
  <si>
    <t>1.10.9.</t>
  </si>
  <si>
    <t>Обустройство территории СДК с. Вал, в т.ч. установка светодиодного экрана</t>
  </si>
  <si>
    <t>Ремонт детской площадки на территории СОШ с. Ныш</t>
  </si>
  <si>
    <t>Обустройство переносного сквера пгт. Ноглики</t>
  </si>
  <si>
    <t>Обустройство светодиодных консолей пгт. Ноглики</t>
  </si>
  <si>
    <t>1.10.10.</t>
  </si>
  <si>
    <t>Приобретение тренажеров для СК "Арена" в пгт. Ноглики</t>
  </si>
  <si>
    <t>Модульная котельная для СК "Арена" в пгт. Ноглики</t>
  </si>
  <si>
    <t>Администрация, СК "Арена"</t>
  </si>
  <si>
    <t>Администрация, Отдел ЖК и ДХ</t>
  </si>
  <si>
    <t>ВСЕГО, в т.ч.:</t>
  </si>
  <si>
    <t>Строительство лыжно-роллерной трассы в пгт. Ноглики</t>
  </si>
  <si>
    <t>Проведение мероприятий в молодежных объединениях:                                               3.2.1 Открытие постоянно действующего кинолектория с просмотром видеофильмов на темы пропаганды здорового образа жизни</t>
  </si>
  <si>
    <t>1.24.</t>
  </si>
  <si>
    <t>Осуществление технического надзора</t>
  </si>
  <si>
    <t>1.10.11.</t>
  </si>
  <si>
    <t>Обустройство парка "Победы" пгт. Ноглики (в рамках проекта "Парк Победы свежий взгляд")</t>
  </si>
  <si>
    <t>1.10.12.</t>
  </si>
  <si>
    <t>Благоустройство переносного сквера и установка арт-объектов, малых архитектурных форм и тематических фотозон в пгт. Ноглики (в рамках проекта "Летняя акварель моего поселка")</t>
  </si>
  <si>
    <t>1.10.13.</t>
  </si>
  <si>
    <t>Приобретение и установка арт-объекта в пгт. Ноглики (в рамках проекта "Арт-объект "Мои Ноглики")</t>
  </si>
  <si>
    <t>1.10.14.</t>
  </si>
  <si>
    <t>Изготовление, поставка и монтаж павильонов автобусных остановок пгт. Ноглики (в рамках проекта "Остановка "Парк Победы")</t>
  </si>
  <si>
    <t>1.10.15.</t>
  </si>
  <si>
    <t>Приобретение и установка арт-объектов в пгт. Ноглики (в рамках проета "Арт-объекты в парке")</t>
  </si>
  <si>
    <t>1.10.16.</t>
  </si>
  <si>
    <t>Благоустройство территории спортивной площадки и прилегающей к ней территории МБОУ СОШ с. Вал (в рамках проекта "Школьный двор моей мечты")</t>
  </si>
  <si>
    <t>1.10.17.</t>
  </si>
  <si>
    <t>Оснащение и оформление "Стены памяти" в холле МБОУ СОШ с. Ныш</t>
  </si>
  <si>
    <t>Департамент социальной политики, МБОУ СОШ с. Вал</t>
  </si>
  <si>
    <t>НЦБС</t>
  </si>
  <si>
    <t>РЦД, НЦБС</t>
  </si>
  <si>
    <t>"</t>
  </si>
  <si>
    <t>Департамент социальной политики, МБОУ СОШ с. Ныш</t>
  </si>
  <si>
    <t>Ответственный исполнитель</t>
  </si>
  <si>
    <t>Срок реализации</t>
  </si>
  <si>
    <t>Конечный результат от реализации мероприятия</t>
  </si>
  <si>
    <t>начала реализации</t>
  </si>
  <si>
    <t>окончания реализации</t>
  </si>
  <si>
    <t>Администрация,  Департамент социальной политики</t>
  </si>
  <si>
    <t>Предоставление услуг населению</t>
  </si>
  <si>
    <t>* При наличии финансирования</t>
  </si>
  <si>
    <t xml:space="preserve">Увеличение числа занимающихся физической культурой </t>
  </si>
  <si>
    <t>Соответствие качества условий</t>
  </si>
  <si>
    <t>Улучшение качества тренировок</t>
  </si>
  <si>
    <t>Сокращение затрат на содержание</t>
  </si>
  <si>
    <t>1.18.</t>
  </si>
  <si>
    <t>Приведение в соответствие с пожнадзором.</t>
  </si>
  <si>
    <t>1.20.</t>
  </si>
  <si>
    <t>Сокращение затрат на соднржание</t>
  </si>
  <si>
    <t>1.21.</t>
  </si>
  <si>
    <t>доступность населения к занятиям ФКиС</t>
  </si>
  <si>
    <t>1.22.</t>
  </si>
  <si>
    <t>Улучшение условий для занятий и проведения спортивно - массовых мероприятий</t>
  </si>
  <si>
    <t>Улучшение материально - технической базы МБУ ДО "ДЮСШ"</t>
  </si>
  <si>
    <t>Участие в регинальных и межрегиональных соревнованиях</t>
  </si>
  <si>
    <t>Приобретение инвентаря</t>
  </si>
  <si>
    <t>Исполнение</t>
  </si>
  <si>
    <t>Выделение субсидии</t>
  </si>
  <si>
    <t>* Только при наличии финансирования</t>
  </si>
  <si>
    <t>3.11.</t>
  </si>
  <si>
    <t>Участие в мероприятии</t>
  </si>
  <si>
    <t>Повышение квалификации</t>
  </si>
  <si>
    <t>Выполнение требований Минспорта</t>
  </si>
  <si>
    <t>Исполнение требований по безопасности</t>
  </si>
  <si>
    <t>Получение сертификата</t>
  </si>
  <si>
    <t>Исполнение требований безопасности</t>
  </si>
  <si>
    <t xml:space="preserve">Выполнение требований </t>
  </si>
  <si>
    <t>Количество тренеров</t>
  </si>
  <si>
    <t>Работа с инвалидами</t>
  </si>
  <si>
    <t>Увеличение числа занимающихся</t>
  </si>
  <si>
    <t>Показательные выступления</t>
  </si>
  <si>
    <t>Статьи в газету</t>
  </si>
  <si>
    <t>Приобретение призов</t>
  </si>
  <si>
    <t>Вовлечение числа занимающихся</t>
  </si>
  <si>
    <t>Пропаганда ФКиС</t>
  </si>
  <si>
    <t>Увеличение числа болельщиков</t>
  </si>
  <si>
    <t>Исполнение требований закона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</si>
  <si>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</si>
  <si>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</si>
  <si>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</si>
  <si>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</si>
  <si>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</si>
  <si>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</si>
  <si>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</si>
  <si>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Вовлечение молодежи к участию в мероприятии</t>
  </si>
  <si>
    <t xml:space="preserve">Повышение качества жизни населения </t>
  </si>
  <si>
    <t>Создание условий для организации досуга населения</t>
  </si>
  <si>
    <t>Увеличение численности занимающихся физической культурой и спортом</t>
  </si>
  <si>
    <t>Создание условий для организации отдыха населения</t>
  </si>
  <si>
    <t>Привлечение молодежи к труду, улуч. мат. положения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</si>
  <si>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</si>
  <si>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</si>
  <si>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</si>
  <si>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</si>
  <si>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</si>
  <si>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</si>
  <si>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</si>
  <si>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</si>
  <si>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</si>
  <si>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</si>
  <si>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</si>
  <si>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</si>
  <si>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>Снижение уровня алкоголизма и наркомании в районе, снижение числа семей СОП</t>
  </si>
  <si>
    <t xml:space="preserve">Стимулирование к деятельности </t>
  </si>
  <si>
    <t>Популяризация ЗОЖ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</si>
  <si>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</si>
  <si>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</si>
  <si>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</si>
  <si>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</si>
  <si>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</si>
  <si>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</si>
  <si>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</si>
  <si>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</si>
  <si>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</si>
  <si>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</si>
  <si>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Военно-патриотическое воспитание и допризывная подготовка</t>
  </si>
  <si>
    <t>Профилактика социально-негативных явлений</t>
  </si>
  <si>
    <t>МТО муниципальных мероприятий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</si>
  <si>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</si>
  <si>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</si>
  <si>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</si>
  <si>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</si>
  <si>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</si>
  <si>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4.16.</t>
  </si>
  <si>
    <t>4.17.</t>
  </si>
  <si>
    <t xml:space="preserve"> МБУ ДО ЦТи В</t>
  </si>
  <si>
    <t>МБОУ СОШ 2 пгт. Ноглики</t>
  </si>
  <si>
    <t>МБУ "СШ" пгт. Ноглики</t>
  </si>
  <si>
    <t>МБУ  "СШ" пгт. Ноглики, Администрация</t>
  </si>
  <si>
    <t>МБУ "СШ" пгт. Ноглики, Департамент социальной политики</t>
  </si>
  <si>
    <t>Оснащение и оформление "Стены памяти" в холле и территории МБОУ СОШ с. Ныш</t>
  </si>
  <si>
    <t>Проведение ежегодной церемонии чествования лучших добровольцев (волонтеров) МО "Городской округ Ногликский"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</si>
  <si>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 "СШ" пгт. Ноглики</t>
  </si>
  <si>
    <t>Проведение независимой оценки качества оказания услуг МБУ "СШ" пгт. Ноглики</t>
  </si>
  <si>
    <t>Гомологация лыжных трасса МБУ "СШ" пгт. Ноглики</t>
  </si>
  <si>
    <t>Проведение кадастровых работ по оформлению лыжных трасс МБУ «СШ» пгт. Ноглики</t>
  </si>
  <si>
    <t>2. Обеспечение спортивным инвентарем и оборудованием МБУ «СШ»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</si>
  <si>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"СШ" пгт. Ноглики</t>
  </si>
  <si>
    <t>МБУ "СШ" пгт. Ноглики, Администрация</t>
  </si>
  <si>
    <t>Предоставление услуг населению.  МБУ "СШ" пгт. Ноглики</t>
  </si>
  <si>
    <t>Предоставление услуг населению. МБУ "СШ" пгт. Ноглики</t>
  </si>
  <si>
    <t>Улучшение материально - технической базы МБУ "СШ" пгт. Ноглики</t>
  </si>
  <si>
    <t>Улучшение материально - технической базыМБУ "СШ" пгт. Ноглики</t>
  </si>
  <si>
    <t>Департамент социальной политики, МБУ "СШ" пгт. Ноглики</t>
  </si>
  <si>
    <t>Проведение независимой оценки качества оказания услуг МБУ "СШ" пгт. Ноглики пгт. Ноглики</t>
  </si>
  <si>
    <t>Улучшение качества работы МБУ "СШ" пгт. Ноглики</t>
  </si>
  <si>
    <t>Сертификация стадиона с искусственным покрытием  МБУ "СШ" пгт. Ноглики</t>
  </si>
  <si>
    <t>Гомологация лыжных трасс МБУ "СШ" пгт. Ноглики</t>
  </si>
  <si>
    <t>Проведение кадастровых работ по оформлению лыжных трасс МБУ "СШ" пгт. Ноглики</t>
  </si>
  <si>
    <t>Проведение ежегодной операции «Безопасный двор»</t>
  </si>
  <si>
    <t>№ 
п/п</t>
  </si>
  <si>
    <t>1.1.</t>
  </si>
  <si>
    <t>1.2.</t>
  </si>
  <si>
    <t>1.3.</t>
  </si>
  <si>
    <t>1.8.</t>
  </si>
  <si>
    <t>Капитальный ремонт бассейна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</si>
  <si>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2.1.</t>
  </si>
  <si>
    <t>2.2.</t>
  </si>
  <si>
    <t>2.3.</t>
  </si>
  <si>
    <t>2.4.</t>
  </si>
  <si>
    <t>2.5.</t>
  </si>
  <si>
    <t>2.6.</t>
  </si>
  <si>
    <t>2.7.</t>
  </si>
  <si>
    <t>2.8.</t>
  </si>
  <si>
    <t>Итого по п. 2. Обеспечение спортивным инвентарем и оборудованием МБУ «СШ» пгт. Ноглики</t>
  </si>
  <si>
    <t>Итого по п. 1. Развитие инфраструктуры и укрепление материально-технической базы объектов спортивного назначения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</si>
  <si>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</si>
  <si>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</si>
  <si>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</si>
  <si>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</si>
  <si>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</si>
  <si>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</si>
  <si>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</si>
  <si>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</si>
  <si>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</si>
  <si>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</si>
  <si>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Итого по п. 3. Массовая физкультурно-оздоровительная работа</t>
  </si>
  <si>
    <t>4.1.</t>
  </si>
  <si>
    <t>Итого по п. 4. Совершенствование существующей системы работы физической культуры и спорта</t>
  </si>
  <si>
    <t>5.1.</t>
  </si>
  <si>
    <t>5.2.</t>
  </si>
  <si>
    <t>5.3.</t>
  </si>
  <si>
    <t>5.5.</t>
  </si>
  <si>
    <t>5.6.</t>
  </si>
  <si>
    <t>5.7.</t>
  </si>
  <si>
    <t>Итого по п. 5. Обеспечение комплексной безопасности на объектах физической культуры и спорта</t>
  </si>
  <si>
    <t>6.1.</t>
  </si>
  <si>
    <t>6.2.</t>
  </si>
  <si>
    <t>6.3.</t>
  </si>
  <si>
    <t>6.4.</t>
  </si>
  <si>
    <t>Итого по п. 6. Подготовка кадров в области физической культуры и спорта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</si>
  <si>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</si>
  <si>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</si>
  <si>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</si>
  <si>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</si>
  <si>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</si>
  <si>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</si>
  <si>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</si>
  <si>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</si>
  <si>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</si>
  <si>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Итого по п. 7. Формирование информационной политики в области физической культуры и спорта</t>
  </si>
  <si>
    <t>8.1.</t>
  </si>
  <si>
    <t>8.2.</t>
  </si>
  <si>
    <t>8.3.</t>
  </si>
  <si>
    <t>Итого по п. 8. Совершенствование правового регулирования физической культуры и спорт</t>
  </si>
  <si>
    <t>Итого по п. 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</si>
  <si>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 2. Профессиональная ориентация молодежи</t>
  </si>
  <si>
    <t>3.2.2.</t>
  </si>
  <si>
    <t>3.2.3.</t>
  </si>
  <si>
    <t>3.2.4.</t>
  </si>
  <si>
    <t>3.2.5.</t>
  </si>
  <si>
    <t>3.2.6.</t>
  </si>
  <si>
    <t>3.2.7.</t>
  </si>
  <si>
    <t>3.2.8.</t>
  </si>
  <si>
    <t>3.2.9.</t>
  </si>
  <si>
    <t>3.2.10.</t>
  </si>
  <si>
    <t>3.2.11.</t>
  </si>
  <si>
    <t>3.2.12.</t>
  </si>
  <si>
    <t>3.2.13.</t>
  </si>
  <si>
    <t>Итого по п. 3. Поддержка и обеспечение эффективного взаимодействия с молодежными объединениями</t>
  </si>
  <si>
    <t>Проведение мероприятий в молодежных объединениях:                   3.2.1. Открытие постоянно действующего кинолектория с просмотром видеофильмов на темы пропаганды здорового образа жизни</t>
  </si>
  <si>
    <t>3.2.2. Проведение ежегодной операции «Безопасный двор»</t>
  </si>
  <si>
    <t>3.2.3. Ежегодное проведение спортивных мероприятий в рамках акции «Полиция и дети» с подростками группы риска</t>
  </si>
  <si>
    <t>3.2.4.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</si>
  <si>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 xml:space="preserve">3.2.5. Проведение молодежной акции посвященной Всемирному дню борьбы с наркоманией </t>
  </si>
  <si>
    <t>3.2.6. Проведение Всероссийского Олимпийского дня</t>
  </si>
  <si>
    <t>3.2.7. Проведение творческих конкурсов, направленных на пропаганду здорового образа жизни</t>
  </si>
  <si>
    <t>3.2.8. Организация посещения спортивного комплекса «Арена» детьми из семей находящихся в трудной жизненной ситуации</t>
  </si>
  <si>
    <t>3.2.9. Проведение мероприятий в рамках проекта «Спорт против подворотни»</t>
  </si>
  <si>
    <t>3.2.10. Участие в областном молодежном проекте «Спорт против подворотни»</t>
  </si>
  <si>
    <t>3.2.11. Проведение районного конкурса  рисунков «Брось сигарету!», «Пиво враг молодежи»</t>
  </si>
  <si>
    <t>3.2.12. Организация превентивного лечения, реабилитации несовершеннолетних и их родителей от алкогольной  и наркотической зависимости</t>
  </si>
  <si>
    <t>3.2.13.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</t>
  </si>
  <si>
    <t>Департамент социальной политики, ОКС и МП, ЦРБ</t>
  </si>
  <si>
    <t>Организаяция и проведение районных, региональных, областных  спортивно-массовых мероприятий. Участие в региональных, областных, межмуниципальных и межрегиональных соревнованиях, согласно утвержденному календарному плану</t>
  </si>
  <si>
    <t>Участие в коллегиях, семинарах, курсах повышения квалификации для лиц работающих в области физической культуры и спорта.</t>
  </si>
  <si>
    <t>Организация и проведение выставок спортивных достижений</t>
  </si>
  <si>
    <t>Выпуск буклетов, афиш, дипламов, грамот</t>
  </si>
  <si>
    <t>Выпуск буклетов, афиш, дипломов, грамот</t>
  </si>
  <si>
    <t>3.12.</t>
  </si>
  <si>
    <t>Обеспечение деятельности МБУ "СШ" пгт. Ноглики</t>
  </si>
  <si>
    <t>1.25.</t>
  </si>
  <si>
    <t>Установка IP-видеонаблюдения в СК "Арена"</t>
  </si>
  <si>
    <t>1.26.</t>
  </si>
  <si>
    <t>Замена фасада МАУ СК "Арена"</t>
  </si>
  <si>
    <t>1.27.</t>
  </si>
  <si>
    <t>1.28.</t>
  </si>
  <si>
    <t>Устройство волейбольной площадки, площадки для пляжного волейбола</t>
  </si>
  <si>
    <t>Ремонт кровли бассейна</t>
  </si>
  <si>
    <t>Департамент социальной политики, МБОУ СОШ № 1</t>
  </si>
  <si>
    <t>Благоустройство зоны отдыха в микрорайоне Ноглики-2 (в рамках проекта "Парк Юность")</t>
  </si>
  <si>
    <t>Ремонт зоны отдыха с детской площадкой в пгт. Ноглики</t>
  </si>
  <si>
    <t>Повышение качества жизни населения</t>
  </si>
  <si>
    <t>Повышение качества жизни</t>
  </si>
  <si>
    <t>Благоустройство территории спортивной площадки и прилегающей к ней территории МБОУ СОШ с. Вал - 2 этап (в рамках проекта "Школьный двор моей мечты")</t>
  </si>
  <si>
    <t>1.10.21.</t>
  </si>
  <si>
    <t xml:space="preserve">Обустройство школьного сквера имени Героя Советского Союза Г.П. Петрова - 1 этап </t>
  </si>
  <si>
    <t>Осуществление технического надзора за "Капитальный ремонт бассейна пгт. Ноглики структурного подразделения МБУ ДО "ДЮСШ" пгт. Ноглики</t>
  </si>
  <si>
    <t>Разработка проекта "Устройство вентилруемого фасада" по объекту "Бассейн в пгт. Ноглики структурного подразделения ММБУ ДО "ДЮСШ" пгт. Ноглики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</si>
  <si>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"ДЮСШ" пгт. Ноглики</t>
  </si>
  <si>
    <t>МБУ ДО "ДЮСШ" пгт. Ноглики</t>
  </si>
  <si>
    <t>Капитальный ремонт нежилого здания, расположенного по адресу: пгт. Ноглики, ул. Ак. Штернберга,  д. 7А, предназначенного для МБУ ДО "ДЮСШ" пгт. Ноглики</t>
  </si>
  <si>
    <t>Ремонт лыжной базы МБУ ДО "ДЮСШ" пгт. Ноглики, в честь 85 летия со дня образования МО "Городской округ Ногликский"</t>
  </si>
  <si>
    <t>Разработка проекта "Устройство вентилируемого фасада" по объекту "Бассейн в пгт. Ноглики структурного подразделения МБУ ДО "ДЮСШ" пгт. Ноглики</t>
  </si>
  <si>
    <t>Сертификация лыжной базы и плавательного бассейна МБУ ДО "ДЮСШ" пгт. Ноглики</t>
  </si>
  <si>
    <t>Обустройство пропускного режима стадиона МБУ ДО "ДЮСШ" пгт. Ноглики</t>
  </si>
  <si>
    <t>Реконструкция помещения тира</t>
  </si>
  <si>
    <t>Администрация,   Департамент социальной политики, МБУ "СШ" пгт. Ноглики</t>
  </si>
  <si>
    <t>Администрация, ОСиА, МБУ "СШ" пгт. Ноглики</t>
  </si>
  <si>
    <t>Администрация, СК "Арена", МБУ "СШ" пгт. Ноглики</t>
  </si>
  <si>
    <t>1.29.</t>
  </si>
  <si>
    <t xml:space="preserve">Капитальный и  текущий ремонт бассейна пгт. Ноглики структурного подразделения МБУ  "СШ" пгт. Ноглики
</t>
  </si>
  <si>
    <t>Администрация, ОСиА,  МБУ "СШ" пгт. Ноглики</t>
  </si>
  <si>
    <t>Капитальный и  текущий ремонт бассейна пгт. Ноглики структурного подразделения МБУ  "СШ" пгт. Ноглики</t>
  </si>
  <si>
    <t>Реконструкция стадиона пгт. Ноглики</t>
  </si>
  <si>
    <t>Газоснабжение бассейна МБУ "Спортивная школа" пгт. Ноглики, в т.ч. ПСД</t>
  </si>
  <si>
    <t>Организаяция и проведение районных, региональных, областных  спортивно-массовых мероприятий. Участие МБУ "СШ" пгт. Ноглики в региональных, областных, межмуниципальных и межрегиональных соревнованиях, согласно утвержденному календарному плану</t>
  </si>
  <si>
    <t>- газеты "Знамя труда"</t>
  </si>
  <si>
    <t>- местной студии телевидения</t>
  </si>
  <si>
    <t>1.10.18.</t>
  </si>
  <si>
    <t>1.10.19.</t>
  </si>
  <si>
    <t>1.10.20.</t>
  </si>
  <si>
    <t xml:space="preserve"> I СФЕРА ФИЗИЧЕСКОЙ КУЛЬТУРЫ И СПОРТА</t>
  </si>
  <si>
    <t>РЕСУРСНОЕ ОБЕСПЕЧЕНИЕ РЕАЛИЗАЦИИ МУНИЦИПАЛЬНОЙ ПРОГРАММЫ
 «Развитие физической культуры, спорта и молодежной политики в муниципальном образовании «Городской округ Ногликский»</t>
  </si>
  <si>
    <t>ПЕРЕЧЕНЬ МЕРОПРИЯТИЙ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культуры, спорта и молодежной политики в муниципальном образовании «Городской округ Ногликский»</t>
  </si>
  <si>
    <t>Капитальный и текущий ремонт  стадиона пгт. Ноглики</t>
  </si>
  <si>
    <t>«Крытый корт в пгт. Ноглики» (в том числе инженерные изыскания, разработка проектной и рабочей документации,технические условия, строительство объекта)</t>
  </si>
  <si>
    <t xml:space="preserve">Строительство лыжно-роллерной трассы в пгт. Ноглики </t>
  </si>
  <si>
    <t>Спортивная площадка пер. Лиманский пгт. Ноглики</t>
  </si>
  <si>
    <t>Участие в коллегиях, семинарах, курсах повышения квалификации для лиц работающих в области физической культуры и спорта</t>
  </si>
  <si>
    <t>6.5.</t>
  </si>
  <si>
    <t>Ежемесячная денежная выплата на оплату коммунальных услуг</t>
  </si>
  <si>
    <t>Участие в районных, межрайонных, региональных, областных и всероссийских мероприятиях</t>
  </si>
  <si>
    <t>Организация районных и участие в региональных спортивных соревнованиях "Спорт против подворотни", "Мини-футбол в школу", "Президентских состязаний", "Президентские спортивные игры"</t>
  </si>
  <si>
    <t>Организация и проведение региональных спортивно-массовых мероприятий на территории МО «Городской округ Ногликский»</t>
  </si>
  <si>
    <t>Участие в конкурсе по учебным и внеучебным формам физкультурно-спортивной и спортивной работе</t>
  </si>
  <si>
    <t>Сертификация лыжной базы и плавательного бассейна МБУ "СШ" пгт. Ноглики</t>
  </si>
  <si>
    <t>Обустройство пропускного режима стадиона МБУ "СШ" пгт. Ноглики</t>
  </si>
  <si>
    <t>Выпуск буклетов, афиш, дипломов, грамот. Изготовление атрибутики с символикой МО "Городской округ Ногликский"</t>
  </si>
  <si>
    <t>Приобретение единой формы для организаторов, участников районных и областных мероприятий</t>
  </si>
  <si>
    <t>Участие в районных, межрайонных, областных и всероссийских мероприятиях</t>
  </si>
  <si>
    <t xml:space="preserve">Обустройство школьного сквера имени Героя Советского Союза Г.П. Петрова </t>
  </si>
  <si>
    <t>Создвние школьного пресс-центра при МБОУ СОШ № 2 пгт. Ноглики</t>
  </si>
  <si>
    <t>Департамент социальной политики, МБОУ СОШ № 2</t>
  </si>
  <si>
    <t>Оснащение актового зала МБОУ Гимназия пгт. Ноглики современным оборудование (в рамках проекта "Актовый зал - центр общественной жизни Гимназии")</t>
  </si>
  <si>
    <t>Департамент социальной политики, МБОУ Гимназия</t>
  </si>
  <si>
    <t>Обустройство покрытия хоккейного корта на территории МБОУ СОШ с. Вал (В рамках проекта "В движении изнь")</t>
  </si>
  <si>
    <t>Проведение семинаров, тренингов и мастер-классов для молодежи</t>
  </si>
  <si>
    <t xml:space="preserve">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</si>
  <si>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Проведение ежегодной операции "Безопасный двор"</t>
  </si>
  <si>
    <t>Организация и проведение культурно-массовых, патриотических и торжественных мероприятий на территории муниципального образования</t>
  </si>
  <si>
    <t>Поддержка местных отделение ВВПОД ЮНАРМИЯ</t>
  </si>
  <si>
    <t>МБУ  "СШ" пгт. Ноглики</t>
  </si>
  <si>
    <t>Стадион пгт. Ноглики</t>
  </si>
  <si>
    <t>Капитальный и текущий ремонт стадиона пгт. Ноглики</t>
  </si>
  <si>
    <t>МАУ СК «Арена»</t>
  </si>
  <si>
    <t>Департамент социальной политики, СК "Арена"</t>
  </si>
  <si>
    <t>Капитальный и текущий ремонт МАУ СК "Арена"</t>
  </si>
  <si>
    <t>Реконструкция, благоустройство стадиона пгт. Ноглики</t>
  </si>
  <si>
    <t>Капитальный и текущий ремонт лыжной базы, благоустройство территории</t>
  </si>
  <si>
    <t>Капитальный и текущий ремонт бассейна</t>
  </si>
  <si>
    <t>Укрепление материально-технической базы, спортивно - технологического оборудования, инвентаря</t>
  </si>
  <si>
    <t>Модульная котельная для бассейна, газоснабжение бассейна</t>
  </si>
  <si>
    <t>Администрация, ОСиА, Департамент социальной политики / МБУ "СШ" пгт. Ноглики</t>
  </si>
  <si>
    <t xml:space="preserve">Осуществление технического и авторского надзора за объектами капитального строительства </t>
  </si>
  <si>
    <t>Администрация, ОСиА, СК "Арена"</t>
  </si>
  <si>
    <t xml:space="preserve">  ПРИЛОЖЕНИЕ 2
к постановлению администрации
муниципального образования 
"Городской округ Ногликский" 
от                 года  №  
"Приложение 3 часть 1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</si>
  <si>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>1.1.1.</t>
  </si>
  <si>
    <t>1.1.2.</t>
  </si>
  <si>
    <t>1.1.3.</t>
  </si>
  <si>
    <t>1.1.4.</t>
  </si>
  <si>
    <t>1.2.1.</t>
  </si>
  <si>
    <t>1.2.2.</t>
  </si>
  <si>
    <t>1.3.1.</t>
  </si>
  <si>
    <t>1.3.2.</t>
  </si>
  <si>
    <t>1.3.3.</t>
  </si>
  <si>
    <t>1.3.4.</t>
  </si>
  <si>
    <t>Участие в регинальных соревнованиях</t>
  </si>
  <si>
    <t xml:space="preserve">Выделение субсидии </t>
  </si>
  <si>
    <t>Департамент социальной политики, МБУ "СШ" пгт. Ноглики пгт. Ноглики</t>
  </si>
  <si>
    <t>Проведение интеллектуальных игр среди жителей Ногликского района</t>
  </si>
  <si>
    <t>Обеспечение участников формой</t>
  </si>
  <si>
    <t>Создание условий для самореализации молодежи</t>
  </si>
  <si>
    <t>Вовлечение молодежи к участию в мероприятиях</t>
  </si>
  <si>
    <t>Создание условия для организации отдыха населения</t>
  </si>
  <si>
    <t xml:space="preserve">3.2.4. 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родителей    </t>
  </si>
  <si>
    <t>ПРИЛОЖЕНИЕ 1
к постановлению администрации
муниципального образования 
"Городской округ Ногликский" 
от______ года №______   
"Приложение 2 часть 1                                                                                                                           к муниципальной программе 
«Развитие физической культуры, спорта и молодежной политики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</si>
  <si>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>Укрепление материально-технической базы, спортивно - технологическое оборудование, инвентарь</t>
  </si>
  <si>
    <t>Поддержка развития Ресурсного центра по развитию добровольчества (волонтерства) в МО "Городской округ Ногликский", ежегодная церемония чествования лучших добровольцев (волонтеров)</t>
  </si>
  <si>
    <t xml:space="preserve">Создание молодежных арт объектов, рисунков на фасаде зданий,  рисунков на стенах,  стрит-арт-объектов, графитити, оформление фасадов зданий.  </t>
  </si>
  <si>
    <t>Обустройство покрытия хоккейного корта на территории МБОУ СОШ с. Вал (В рамках проекта "В движении жизнь")"Школьный двор моей мечты"</t>
  </si>
  <si>
    <t>3.2.1.</t>
  </si>
  <si>
    <t>Открытие постоянно действующего кинолектория с просмотром видеофильмов на темы пропаганды здорового образа жизни</t>
  </si>
  <si>
    <t xml:space="preserve">Проведение мероприятий в молодежных объединениях:    </t>
  </si>
  <si>
    <t>Департамент социальной полтики / Бюджетные учреждения</t>
  </si>
  <si>
    <t>1.7.1.</t>
  </si>
  <si>
    <t>1.7.2.</t>
  </si>
  <si>
    <t>1.7.3.</t>
  </si>
  <si>
    <t>1.7.4.</t>
  </si>
  <si>
    <t>1.7.5.</t>
  </si>
  <si>
    <t>3. Спортивная подготовка и массовая физкультурно-спортивная работа</t>
  </si>
  <si>
    <t>ПРИЛОЖЕНИЕ 1
к постановлению администрации
муниципального образования 
"Городской округ Ногликский" 
от 15 ноября 2022 года № 608   
"Приложение 2 часть 2                                                                                                                           к муниципальной программе 
«Развитие физической культуры,                                                                                                                                                                                                                                                                                           спорта и молодежной политики                                                                                                                                                                           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</t>
  </si>
  <si>
    <t xml:space="preserve">  ПРИЛОЖЕНИЕ 2
к постановлению администрации
муниципального образования 
"Городской округ Ногликский" 
от 15 ноября 2022 года  № 608
"Приложение 3 часть 2                                                                                                                           к муниципальной программе 
«Развитие физической культуры, 
спорта и молодежной политики 
в муниципальном образовании 
«Городской округ Ногликский», 
  утвержденной постановлением админстрации 
муниципального образования 
"Городской округ Ногликский"    
  от 26.06.2015 № 430    
</t>
  </si>
  <si>
    <t xml:space="preserve"> I. СФЕРА ФИЗИЧЕСКОЙ КУЛЬТУРЫ И СПОРТА</t>
  </si>
  <si>
    <t>II. СФЕРА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</si>
</sst>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р_._-;\-* #,##0.00\ _р_._-;_-* &quot;-&quot;??\ _р_._-;_-@_-"/>
    <numFmt numFmtId="165" formatCode="#,##0.0"/>
    <numFmt numFmtId="166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3">
    <xf numFmtId="0" fontId="0" fillId="0" borderId="0" xfId="0"/>
    <xf numFmtId="166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/>
    <xf numFmtId="0" fontId="4" fillId="2" borderId="0" xfId="0" applyFont="1" applyFill="1" applyAlignment="1">
      <alignment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6" fillId="2" borderId="0" xfId="0" applyFont="1" applyFill="1" applyAlignment="1">
      <alignment horizontal="right"/>
    </xf>
    <xf numFmtId="165" fontId="2" fillId="4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showWhiteSpace="0" topLeftCell="A394" zoomScale="112" zoomScaleNormal="112" zoomScaleSheetLayoutView="100" workbookViewId="0">
      <selection activeCell="H330" sqref="H330"/>
    </sheetView>
  </sheetViews>
  <sheetFormatPr defaultColWidth="9.140625" defaultRowHeight="15.75" x14ac:dyDescent="0.25"/>
  <cols>
    <col min="1" max="1" width="9.140625" style="2"/>
    <col min="2" max="2" width="64.140625" style="2" customWidth="1"/>
    <col min="3" max="3" width="27.140625" style="2" customWidth="1"/>
    <col min="4" max="4" width="16" style="2" customWidth="1"/>
    <col min="5" max="5" width="13.42578125" style="2" customWidth="1"/>
    <col min="6" max="6" width="10.140625" style="2" customWidth="1"/>
    <col min="7" max="7" width="10" style="2" customWidth="1"/>
    <col min="8" max="8" width="9.85546875" style="2" customWidth="1"/>
    <col min="9" max="9" width="10" style="2" customWidth="1"/>
    <col min="10" max="10" width="10.140625" style="2" customWidth="1"/>
    <col min="11" max="11" width="11.140625" style="2" customWidth="1"/>
    <col min="12" max="12" width="11.85546875" style="2" customWidth="1"/>
    <col min="13" max="13" width="2.42578125" style="2" customWidth="1"/>
    <col min="14" max="14" width="9.140625" style="2"/>
    <col min="15" max="16" width="10.140625" style="2" bestFit="1" customWidth="1"/>
    <col min="17" max="16384" width="9.140625" style="2"/>
  </cols>
  <sheetData>
    <row r="1" spans="1:12" ht="82.5" customHeight="1" x14ac:dyDescent="0.25">
      <c r="F1" s="46" t="s">
        <v>526</v>
      </c>
      <c r="G1" s="46"/>
      <c r="H1" s="46"/>
      <c r="I1" s="46"/>
      <c r="J1" s="46"/>
      <c r="K1" s="46"/>
      <c r="L1" s="46"/>
    </row>
    <row r="2" spans="1:12" ht="34.5" customHeight="1" x14ac:dyDescent="0.25">
      <c r="B2" s="11"/>
      <c r="C2" s="11"/>
      <c r="D2" s="11"/>
      <c r="E2" s="11"/>
      <c r="F2" s="46"/>
      <c r="G2" s="46"/>
      <c r="H2" s="46"/>
      <c r="I2" s="46"/>
      <c r="J2" s="46"/>
      <c r="K2" s="46"/>
      <c r="L2" s="46"/>
    </row>
    <row r="3" spans="1:12" ht="20.25" customHeight="1" x14ac:dyDescent="0.25">
      <c r="B3" s="11"/>
      <c r="C3" s="11"/>
      <c r="D3" s="11"/>
      <c r="E3" s="11"/>
      <c r="F3" s="46"/>
      <c r="G3" s="46"/>
      <c r="H3" s="46"/>
      <c r="I3" s="46"/>
      <c r="J3" s="46"/>
      <c r="K3" s="46"/>
      <c r="L3" s="46"/>
    </row>
    <row r="4" spans="1:12" ht="150.75" customHeight="1" x14ac:dyDescent="0.25">
      <c r="B4" s="11"/>
      <c r="C4" s="11"/>
      <c r="D4" s="11"/>
      <c r="E4" s="11"/>
      <c r="F4" s="46"/>
      <c r="G4" s="46"/>
      <c r="H4" s="46"/>
      <c r="I4" s="46"/>
      <c r="J4" s="46"/>
      <c r="K4" s="46"/>
      <c r="L4" s="46"/>
    </row>
    <row r="5" spans="1:12" ht="48" customHeight="1" x14ac:dyDescent="0.25">
      <c r="A5" s="88" t="s">
        <v>483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1:12" ht="27.75" customHeight="1" x14ac:dyDescent="0.25">
      <c r="A6" s="77" t="s">
        <v>350</v>
      </c>
      <c r="B6" s="77" t="s">
        <v>12</v>
      </c>
      <c r="C6" s="77" t="s">
        <v>13</v>
      </c>
      <c r="D6" s="77" t="s">
        <v>14</v>
      </c>
      <c r="E6" s="77"/>
      <c r="F6" s="77"/>
      <c r="G6" s="77"/>
      <c r="H6" s="77"/>
      <c r="I6" s="77"/>
      <c r="J6" s="77"/>
      <c r="K6" s="77"/>
      <c r="L6" s="77"/>
    </row>
    <row r="7" spans="1:12" ht="47.25" x14ac:dyDescent="0.25">
      <c r="A7" s="77"/>
      <c r="B7" s="77"/>
      <c r="C7" s="77"/>
      <c r="D7" s="6" t="s">
        <v>15</v>
      </c>
      <c r="E7" s="6" t="s">
        <v>16</v>
      </c>
      <c r="F7" s="6" t="s">
        <v>0</v>
      </c>
      <c r="G7" s="6" t="s">
        <v>1</v>
      </c>
      <c r="H7" s="6" t="s">
        <v>2</v>
      </c>
      <c r="I7" s="6" t="s">
        <v>3</v>
      </c>
      <c r="J7" s="6" t="s">
        <v>4</v>
      </c>
      <c r="K7" s="6" t="s">
        <v>5</v>
      </c>
      <c r="L7" s="6" t="s">
        <v>6</v>
      </c>
    </row>
    <row r="8" spans="1:12" ht="17.100000000000001" customHeight="1" x14ac:dyDescent="0.25">
      <c r="A8" s="78" t="s">
        <v>482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</row>
    <row r="9" spans="1:12" ht="17.100000000000001" customHeight="1" x14ac:dyDescent="0.25">
      <c r="A9" s="78" t="s">
        <v>20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17.100000000000001" customHeight="1" x14ac:dyDescent="0.25">
      <c r="A10" s="55" t="s">
        <v>351</v>
      </c>
      <c r="B10" s="56" t="s">
        <v>471</v>
      </c>
      <c r="C10" s="57" t="s">
        <v>472</v>
      </c>
      <c r="D10" s="10" t="s">
        <v>177</v>
      </c>
      <c r="E10" s="4">
        <f>E11+E12</f>
        <v>29214.7</v>
      </c>
      <c r="F10" s="4">
        <f>F11+F12</f>
        <v>26082.2</v>
      </c>
      <c r="G10" s="4">
        <f t="shared" ref="G10:L10" si="0">G11+G12</f>
        <v>55</v>
      </c>
      <c r="H10" s="4">
        <f t="shared" si="0"/>
        <v>55</v>
      </c>
      <c r="I10" s="4">
        <f t="shared" si="0"/>
        <v>0</v>
      </c>
      <c r="J10" s="4">
        <f t="shared" si="0"/>
        <v>0</v>
      </c>
      <c r="K10" s="4">
        <f t="shared" si="0"/>
        <v>0</v>
      </c>
      <c r="L10" s="20">
        <f t="shared" si="0"/>
        <v>3022.5</v>
      </c>
    </row>
    <row r="11" spans="1:12" ht="17.100000000000001" customHeight="1" x14ac:dyDescent="0.25">
      <c r="A11" s="55"/>
      <c r="B11" s="56"/>
      <c r="C11" s="57"/>
      <c r="D11" s="10" t="s">
        <v>17</v>
      </c>
      <c r="E11" s="4">
        <f>SUM(F11:L11)</f>
        <v>5714.7</v>
      </c>
      <c r="F11" s="4">
        <v>2582.1999999999998</v>
      </c>
      <c r="G11" s="12">
        <v>55</v>
      </c>
      <c r="H11" s="4">
        <v>55</v>
      </c>
      <c r="I11" s="4">
        <v>0</v>
      </c>
      <c r="J11" s="4">
        <v>0</v>
      </c>
      <c r="K11" s="4">
        <v>0</v>
      </c>
      <c r="L11" s="20">
        <v>3022.5</v>
      </c>
    </row>
    <row r="12" spans="1:12" ht="17.100000000000001" customHeight="1" x14ac:dyDescent="0.25">
      <c r="A12" s="55"/>
      <c r="B12" s="56"/>
      <c r="C12" s="57"/>
      <c r="D12" s="10" t="s">
        <v>19</v>
      </c>
      <c r="E12" s="4">
        <f>SUM(F12:L12)</f>
        <v>23500</v>
      </c>
      <c r="F12" s="4">
        <v>23500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</row>
    <row r="13" spans="1:12" ht="17.100000000000001" customHeight="1" x14ac:dyDescent="0.25">
      <c r="A13" s="55" t="s">
        <v>352</v>
      </c>
      <c r="B13" s="56" t="s">
        <v>457</v>
      </c>
      <c r="C13" s="57" t="s">
        <v>21</v>
      </c>
      <c r="D13" s="10" t="s">
        <v>177</v>
      </c>
      <c r="E13" s="4">
        <f>E14+E15</f>
        <v>25</v>
      </c>
      <c r="F13" s="4">
        <f>F14+F15</f>
        <v>25</v>
      </c>
      <c r="G13" s="4">
        <f t="shared" ref="G13:L13" si="1">G14+G15</f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</row>
    <row r="14" spans="1:12" ht="17.100000000000001" customHeight="1" x14ac:dyDescent="0.25">
      <c r="A14" s="55"/>
      <c r="B14" s="56"/>
      <c r="C14" s="57"/>
      <c r="D14" s="10" t="s">
        <v>17</v>
      </c>
      <c r="E14" s="4">
        <f>SUM(F14:L14)</f>
        <v>25</v>
      </c>
      <c r="F14" s="4">
        <v>25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</row>
    <row r="15" spans="1:12" ht="17.100000000000001" customHeight="1" x14ac:dyDescent="0.25">
      <c r="A15" s="55"/>
      <c r="B15" s="56"/>
      <c r="C15" s="57"/>
      <c r="D15" s="10" t="s">
        <v>19</v>
      </c>
      <c r="E15" s="4">
        <f>SUM(F15:L15)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</row>
    <row r="16" spans="1:12" ht="17.100000000000001" customHeight="1" x14ac:dyDescent="0.25">
      <c r="A16" s="55" t="s">
        <v>353</v>
      </c>
      <c r="B16" s="56" t="s">
        <v>458</v>
      </c>
      <c r="C16" s="57" t="s">
        <v>21</v>
      </c>
      <c r="D16" s="10" t="s">
        <v>177</v>
      </c>
      <c r="E16" s="4">
        <f>E17+E18</f>
        <v>100</v>
      </c>
      <c r="F16" s="4">
        <f>SUM(F17:F18)</f>
        <v>100</v>
      </c>
      <c r="G16" s="4">
        <f t="shared" ref="G16:L16" si="2">SUM(G17:G18)</f>
        <v>0</v>
      </c>
      <c r="H16" s="4">
        <f t="shared" si="2"/>
        <v>0</v>
      </c>
      <c r="I16" s="4">
        <f t="shared" si="2"/>
        <v>0</v>
      </c>
      <c r="J16" s="4">
        <v>0</v>
      </c>
      <c r="K16" s="4">
        <f t="shared" si="2"/>
        <v>0</v>
      </c>
      <c r="L16" s="4">
        <f t="shared" si="2"/>
        <v>0</v>
      </c>
    </row>
    <row r="17" spans="1:12" ht="17.100000000000001" customHeight="1" x14ac:dyDescent="0.25">
      <c r="A17" s="55"/>
      <c r="B17" s="56"/>
      <c r="C17" s="57"/>
      <c r="D17" s="10" t="s">
        <v>17</v>
      </c>
      <c r="E17" s="4">
        <f>SUM(F17:L17)</f>
        <v>100</v>
      </c>
      <c r="F17" s="4">
        <v>100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</row>
    <row r="18" spans="1:12" ht="17.100000000000001" customHeight="1" x14ac:dyDescent="0.25">
      <c r="A18" s="55"/>
      <c r="B18" s="56"/>
      <c r="C18" s="57"/>
      <c r="D18" s="10" t="s">
        <v>19</v>
      </c>
      <c r="E18" s="4">
        <f>SUM(F18:L18)</f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</row>
    <row r="19" spans="1:12" ht="17.100000000000001" customHeight="1" x14ac:dyDescent="0.25">
      <c r="A19" s="55" t="s">
        <v>22</v>
      </c>
      <c r="B19" s="56" t="s">
        <v>459</v>
      </c>
      <c r="C19" s="57" t="s">
        <v>23</v>
      </c>
      <c r="D19" s="10" t="s">
        <v>177</v>
      </c>
      <c r="E19" s="4">
        <f>E20+E21</f>
        <v>104</v>
      </c>
      <c r="F19" s="4">
        <f>F21+F20</f>
        <v>104</v>
      </c>
      <c r="G19" s="4">
        <f t="shared" ref="G19:L19" si="3">G21+G20</f>
        <v>0</v>
      </c>
      <c r="H19" s="4">
        <f t="shared" si="3"/>
        <v>0</v>
      </c>
      <c r="I19" s="4">
        <f t="shared" si="3"/>
        <v>0</v>
      </c>
      <c r="J19" s="4">
        <f t="shared" si="3"/>
        <v>0</v>
      </c>
      <c r="K19" s="4">
        <f t="shared" si="3"/>
        <v>0</v>
      </c>
      <c r="L19" s="4">
        <f t="shared" si="3"/>
        <v>0</v>
      </c>
    </row>
    <row r="20" spans="1:12" ht="17.100000000000001" customHeight="1" x14ac:dyDescent="0.25">
      <c r="A20" s="55"/>
      <c r="B20" s="56"/>
      <c r="C20" s="57"/>
      <c r="D20" s="10" t="s">
        <v>17</v>
      </c>
      <c r="E20" s="4">
        <f>SUM(F20:L20)</f>
        <v>104</v>
      </c>
      <c r="F20" s="4">
        <v>104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</row>
    <row r="21" spans="1:12" ht="17.100000000000001" customHeight="1" x14ac:dyDescent="0.25">
      <c r="A21" s="55"/>
      <c r="B21" s="56"/>
      <c r="C21" s="57"/>
      <c r="D21" s="10" t="s">
        <v>19</v>
      </c>
      <c r="E21" s="4">
        <f>SUM(F21:L21)</f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</row>
    <row r="22" spans="1:12" ht="17.100000000000001" customHeight="1" x14ac:dyDescent="0.25">
      <c r="A22" s="55" t="s">
        <v>24</v>
      </c>
      <c r="B22" s="56" t="s">
        <v>25</v>
      </c>
      <c r="C22" s="57" t="s">
        <v>460</v>
      </c>
      <c r="D22" s="10" t="s">
        <v>177</v>
      </c>
      <c r="E22" s="4">
        <f>E23+E24</f>
        <v>3000</v>
      </c>
      <c r="F22" s="4">
        <f>F23+F24</f>
        <v>0</v>
      </c>
      <c r="G22" s="4">
        <f t="shared" ref="G22:L22" si="4">G23+G24</f>
        <v>0</v>
      </c>
      <c r="H22" s="4">
        <f t="shared" si="4"/>
        <v>3000</v>
      </c>
      <c r="I22" s="4">
        <f t="shared" si="4"/>
        <v>0</v>
      </c>
      <c r="J22" s="4">
        <f t="shared" si="4"/>
        <v>0</v>
      </c>
      <c r="K22" s="4">
        <f t="shared" si="4"/>
        <v>0</v>
      </c>
      <c r="L22" s="4">
        <f t="shared" si="4"/>
        <v>0</v>
      </c>
    </row>
    <row r="23" spans="1:12" ht="17.100000000000001" customHeight="1" x14ac:dyDescent="0.25">
      <c r="A23" s="55"/>
      <c r="B23" s="56"/>
      <c r="C23" s="57"/>
      <c r="D23" s="10" t="s">
        <v>17</v>
      </c>
      <c r="E23" s="4">
        <f>SUM(F23:L23)</f>
        <v>3000</v>
      </c>
      <c r="F23" s="4">
        <v>0</v>
      </c>
      <c r="G23" s="4">
        <v>0</v>
      </c>
      <c r="H23" s="4">
        <v>3000</v>
      </c>
      <c r="I23" s="4">
        <v>0</v>
      </c>
      <c r="J23" s="4">
        <v>0</v>
      </c>
      <c r="K23" s="4">
        <v>0</v>
      </c>
      <c r="L23" s="4">
        <v>0</v>
      </c>
    </row>
    <row r="24" spans="1:12" ht="17.100000000000001" customHeight="1" x14ac:dyDescent="0.25">
      <c r="A24" s="55"/>
      <c r="B24" s="56"/>
      <c r="C24" s="57"/>
      <c r="D24" s="10" t="s">
        <v>19</v>
      </c>
      <c r="E24" s="4">
        <f>SUM(F24:L24)</f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</row>
    <row r="25" spans="1:12" ht="17.100000000000001" customHeight="1" x14ac:dyDescent="0.25">
      <c r="A25" s="55" t="s">
        <v>26</v>
      </c>
      <c r="B25" s="56" t="s">
        <v>485</v>
      </c>
      <c r="C25" s="57" t="s">
        <v>467</v>
      </c>
      <c r="D25" s="10" t="s">
        <v>177</v>
      </c>
      <c r="E25" s="4">
        <f>E26+E27</f>
        <v>0</v>
      </c>
      <c r="F25" s="4">
        <f>F26+F27</f>
        <v>0</v>
      </c>
      <c r="G25" s="4">
        <f t="shared" ref="G25:L25" si="5">G26+G27</f>
        <v>0</v>
      </c>
      <c r="H25" s="4">
        <f t="shared" si="5"/>
        <v>0</v>
      </c>
      <c r="I25" s="4">
        <f t="shared" si="5"/>
        <v>0</v>
      </c>
      <c r="J25" s="4">
        <v>0</v>
      </c>
      <c r="K25" s="4">
        <v>0</v>
      </c>
      <c r="L25" s="4">
        <f t="shared" si="5"/>
        <v>0</v>
      </c>
    </row>
    <row r="26" spans="1:12" ht="17.100000000000001" customHeight="1" x14ac:dyDescent="0.25">
      <c r="A26" s="55"/>
      <c r="B26" s="56"/>
      <c r="C26" s="57"/>
      <c r="D26" s="10" t="s">
        <v>17</v>
      </c>
      <c r="E26" s="4">
        <f>SUM(F26:L26)</f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</row>
    <row r="27" spans="1:12" ht="17.100000000000001" customHeight="1" x14ac:dyDescent="0.25">
      <c r="A27" s="55"/>
      <c r="B27" s="56"/>
      <c r="C27" s="57"/>
      <c r="D27" s="10" t="s">
        <v>19</v>
      </c>
      <c r="E27" s="4">
        <f>SUM(F27:L27)</f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</row>
    <row r="28" spans="1:12" ht="17.100000000000001" customHeight="1" x14ac:dyDescent="0.25">
      <c r="A28" s="55" t="s">
        <v>27</v>
      </c>
      <c r="B28" s="56" t="s">
        <v>28</v>
      </c>
      <c r="C28" s="57" t="s">
        <v>29</v>
      </c>
      <c r="D28" s="10" t="s">
        <v>177</v>
      </c>
      <c r="E28" s="4">
        <f>E29+E30</f>
        <v>5050.1000000000004</v>
      </c>
      <c r="F28" s="4">
        <f>F29+F30</f>
        <v>0</v>
      </c>
      <c r="G28" s="4">
        <f t="shared" ref="G28:L28" si="6">G29+G30</f>
        <v>0</v>
      </c>
      <c r="H28" s="4">
        <f t="shared" si="6"/>
        <v>0</v>
      </c>
      <c r="I28" s="4">
        <f t="shared" si="6"/>
        <v>0</v>
      </c>
      <c r="J28" s="4">
        <f t="shared" si="6"/>
        <v>3279</v>
      </c>
      <c r="K28" s="4">
        <f t="shared" si="6"/>
        <v>1500.1</v>
      </c>
      <c r="L28" s="20">
        <f t="shared" si="6"/>
        <v>271</v>
      </c>
    </row>
    <row r="29" spans="1:12" ht="17.100000000000001" customHeight="1" x14ac:dyDescent="0.25">
      <c r="A29" s="55"/>
      <c r="B29" s="56"/>
      <c r="C29" s="57"/>
      <c r="D29" s="10" t="s">
        <v>17</v>
      </c>
      <c r="E29" s="4">
        <f>SUM(F29:L29)</f>
        <v>5050.1000000000004</v>
      </c>
      <c r="F29" s="4">
        <v>0</v>
      </c>
      <c r="G29" s="4">
        <v>0</v>
      </c>
      <c r="H29" s="4">
        <v>0</v>
      </c>
      <c r="I29" s="4">
        <v>0</v>
      </c>
      <c r="J29" s="4">
        <f>3123+156</f>
        <v>3279</v>
      </c>
      <c r="K29" s="4">
        <f>3184.1-1684</f>
        <v>1500.1</v>
      </c>
      <c r="L29" s="20">
        <v>271</v>
      </c>
    </row>
    <row r="30" spans="1:12" ht="17.100000000000001" customHeight="1" x14ac:dyDescent="0.25">
      <c r="A30" s="55"/>
      <c r="B30" s="56"/>
      <c r="C30" s="57"/>
      <c r="D30" s="10" t="s">
        <v>19</v>
      </c>
      <c r="E30" s="4">
        <f>SUM(F30:L30)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</row>
    <row r="31" spans="1:12" ht="17.100000000000001" customHeight="1" x14ac:dyDescent="0.25">
      <c r="A31" s="55" t="s">
        <v>354</v>
      </c>
      <c r="B31" s="56" t="s">
        <v>210</v>
      </c>
      <c r="C31" s="57" t="s">
        <v>30</v>
      </c>
      <c r="D31" s="10" t="s">
        <v>177</v>
      </c>
      <c r="E31" s="4">
        <f>E32+E33</f>
        <v>0</v>
      </c>
      <c r="F31" s="4">
        <f t="shared" ref="F31:L31" si="7">F32+F33</f>
        <v>0</v>
      </c>
      <c r="G31" s="4">
        <f t="shared" si="7"/>
        <v>0</v>
      </c>
      <c r="H31" s="4">
        <f t="shared" si="7"/>
        <v>0</v>
      </c>
      <c r="I31" s="4">
        <f t="shared" si="7"/>
        <v>0</v>
      </c>
      <c r="J31" s="4">
        <v>0</v>
      </c>
      <c r="K31" s="4">
        <f t="shared" si="7"/>
        <v>0</v>
      </c>
      <c r="L31" s="4">
        <f t="shared" si="7"/>
        <v>0</v>
      </c>
    </row>
    <row r="32" spans="1:12" ht="17.100000000000001" customHeight="1" x14ac:dyDescent="0.25">
      <c r="A32" s="55"/>
      <c r="B32" s="56"/>
      <c r="C32" s="57"/>
      <c r="D32" s="10" t="s">
        <v>17</v>
      </c>
      <c r="E32" s="4">
        <f t="shared" ref="E32:E39" si="8">SUM(F32:L32)</f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</row>
    <row r="33" spans="1:16" ht="17.100000000000001" customHeight="1" x14ac:dyDescent="0.25">
      <c r="A33" s="55"/>
      <c r="B33" s="56"/>
      <c r="C33" s="57"/>
      <c r="D33" s="10" t="s">
        <v>19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</row>
    <row r="34" spans="1:16" ht="17.100000000000001" customHeight="1" x14ac:dyDescent="0.25">
      <c r="A34" s="55" t="s">
        <v>31</v>
      </c>
      <c r="B34" s="56" t="s">
        <v>33</v>
      </c>
      <c r="C34" s="57" t="s">
        <v>34</v>
      </c>
      <c r="D34" s="10" t="s">
        <v>177</v>
      </c>
      <c r="E34" s="4">
        <f t="shared" si="8"/>
        <v>1289.4000000000001</v>
      </c>
      <c r="F34" s="4">
        <f>SUM(F35:F36)</f>
        <v>0</v>
      </c>
      <c r="G34" s="4">
        <f t="shared" ref="G34:L34" si="9">SUM(G35:G36)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689.4</v>
      </c>
      <c r="L34" s="28">
        <f t="shared" si="9"/>
        <v>600</v>
      </c>
    </row>
    <row r="35" spans="1:16" ht="17.100000000000001" customHeight="1" x14ac:dyDescent="0.25">
      <c r="A35" s="55"/>
      <c r="B35" s="56"/>
      <c r="C35" s="57"/>
      <c r="D35" s="10" t="s">
        <v>17</v>
      </c>
      <c r="E35" s="4">
        <f t="shared" si="8"/>
        <v>1289.4000000000001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689.4</v>
      </c>
      <c r="L35" s="28">
        <v>600</v>
      </c>
    </row>
    <row r="36" spans="1:16" ht="17.100000000000001" customHeight="1" x14ac:dyDescent="0.25">
      <c r="A36" s="55"/>
      <c r="B36" s="56"/>
      <c r="C36" s="57"/>
      <c r="D36" s="10" t="s">
        <v>19</v>
      </c>
      <c r="E36" s="4">
        <f t="shared" si="8"/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</row>
    <row r="37" spans="1:16" ht="17.100000000000001" customHeight="1" x14ac:dyDescent="0.25">
      <c r="A37" s="55" t="s">
        <v>32</v>
      </c>
      <c r="B37" s="56" t="s">
        <v>37</v>
      </c>
      <c r="C37" s="57" t="s">
        <v>30</v>
      </c>
      <c r="D37" s="10" t="s">
        <v>177</v>
      </c>
      <c r="E37" s="4">
        <f t="shared" si="8"/>
        <v>11724.2</v>
      </c>
      <c r="F37" s="4">
        <f>F38+F39</f>
        <v>0</v>
      </c>
      <c r="G37" s="4">
        <f t="shared" ref="G37:L37" si="10">G38+G39</f>
        <v>4040.4</v>
      </c>
      <c r="H37" s="4">
        <f t="shared" si="10"/>
        <v>4262</v>
      </c>
      <c r="I37" s="4">
        <f t="shared" si="10"/>
        <v>3421.8</v>
      </c>
      <c r="J37" s="4">
        <f t="shared" si="10"/>
        <v>0</v>
      </c>
      <c r="K37" s="4">
        <f t="shared" si="10"/>
        <v>0</v>
      </c>
      <c r="L37" s="4">
        <f t="shared" si="10"/>
        <v>0</v>
      </c>
    </row>
    <row r="38" spans="1:16" ht="17.100000000000001" customHeight="1" x14ac:dyDescent="0.25">
      <c r="A38" s="55"/>
      <c r="B38" s="56"/>
      <c r="C38" s="57"/>
      <c r="D38" s="10" t="s">
        <v>17</v>
      </c>
      <c r="E38" s="4">
        <f t="shared" si="8"/>
        <v>7724.2</v>
      </c>
      <c r="F38" s="4">
        <v>0</v>
      </c>
      <c r="G38" s="4">
        <v>40.4</v>
      </c>
      <c r="H38" s="4">
        <v>4262</v>
      </c>
      <c r="I38" s="4">
        <v>3421.8</v>
      </c>
      <c r="J38" s="4">
        <v>0</v>
      </c>
      <c r="K38" s="4">
        <v>0</v>
      </c>
      <c r="L38" s="4">
        <v>0</v>
      </c>
    </row>
    <row r="39" spans="1:16" ht="17.100000000000001" customHeight="1" x14ac:dyDescent="0.25">
      <c r="A39" s="55"/>
      <c r="B39" s="56"/>
      <c r="C39" s="57"/>
      <c r="D39" s="10" t="s">
        <v>19</v>
      </c>
      <c r="E39" s="4">
        <f t="shared" si="8"/>
        <v>4000</v>
      </c>
      <c r="F39" s="4">
        <v>0</v>
      </c>
      <c r="G39" s="12">
        <v>4000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</row>
    <row r="40" spans="1:16" ht="17.100000000000001" customHeight="1" x14ac:dyDescent="0.25">
      <c r="A40" s="55" t="s">
        <v>35</v>
      </c>
      <c r="B40" s="56" t="s">
        <v>486</v>
      </c>
      <c r="C40" s="57" t="s">
        <v>23</v>
      </c>
      <c r="D40" s="10" t="s">
        <v>177</v>
      </c>
      <c r="E40" s="4">
        <f>E41+E42+E43</f>
        <v>268440.40000000002</v>
      </c>
      <c r="F40" s="4">
        <f>F41+F42</f>
        <v>1109.5</v>
      </c>
      <c r="G40" s="4">
        <f>G41+G42</f>
        <v>56141.200000000004</v>
      </c>
      <c r="H40" s="4">
        <f>H41+H42</f>
        <v>2514.4</v>
      </c>
      <c r="I40" s="4">
        <f>I41+I42</f>
        <v>2588.9</v>
      </c>
      <c r="J40" s="4">
        <f>J41+J42+J43</f>
        <v>1283.9000000000001</v>
      </c>
      <c r="K40" s="4">
        <f t="shared" ref="K40:L40" si="11">K41+K42+K43</f>
        <v>141594.5</v>
      </c>
      <c r="L40" s="28">
        <f t="shared" si="11"/>
        <v>63208</v>
      </c>
    </row>
    <row r="41" spans="1:16" ht="17.100000000000001" customHeight="1" x14ac:dyDescent="0.25">
      <c r="A41" s="55"/>
      <c r="B41" s="56"/>
      <c r="C41" s="57"/>
      <c r="D41" s="10" t="s">
        <v>17</v>
      </c>
      <c r="E41" s="4">
        <f t="shared" ref="E41:E65" si="12">SUM(F41:L41)</f>
        <v>14371.8</v>
      </c>
      <c r="F41" s="4">
        <v>1109.5</v>
      </c>
      <c r="G41" s="4">
        <v>3552.4</v>
      </c>
      <c r="H41" s="4">
        <f>60.6+2395.8+58</f>
        <v>2514.4</v>
      </c>
      <c r="I41" s="4">
        <v>2588.9</v>
      </c>
      <c r="J41" s="4">
        <v>1283.9000000000001</v>
      </c>
      <c r="K41" s="4">
        <v>2690.6</v>
      </c>
      <c r="L41" s="28">
        <v>632.1</v>
      </c>
    </row>
    <row r="42" spans="1:16" ht="17.100000000000001" customHeight="1" x14ac:dyDescent="0.25">
      <c r="A42" s="55"/>
      <c r="B42" s="56"/>
      <c r="C42" s="57"/>
      <c r="D42" s="10" t="s">
        <v>19</v>
      </c>
      <c r="E42" s="4">
        <f t="shared" si="12"/>
        <v>254068.6</v>
      </c>
      <c r="F42" s="4">
        <v>0</v>
      </c>
      <c r="G42" s="12">
        <v>52588.800000000003</v>
      </c>
      <c r="H42" s="4">
        <v>0</v>
      </c>
      <c r="I42" s="4">
        <v>0</v>
      </c>
      <c r="J42" s="4">
        <v>0</v>
      </c>
      <c r="K42" s="4">
        <v>138903.9</v>
      </c>
      <c r="L42" s="28">
        <v>62575.9</v>
      </c>
    </row>
    <row r="43" spans="1:16" ht="17.100000000000001" customHeight="1" x14ac:dyDescent="0.25">
      <c r="A43" s="55"/>
      <c r="B43" s="56"/>
      <c r="C43" s="57"/>
      <c r="D43" s="10" t="s">
        <v>18</v>
      </c>
      <c r="E43" s="4">
        <f t="shared" si="12"/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N43" s="3"/>
      <c r="O43" s="3"/>
      <c r="P43" s="3"/>
    </row>
    <row r="44" spans="1:16" ht="17.100000000000001" customHeight="1" x14ac:dyDescent="0.25">
      <c r="A44" s="55" t="s">
        <v>36</v>
      </c>
      <c r="B44" s="56" t="s">
        <v>474</v>
      </c>
      <c r="C44" s="57" t="s">
        <v>468</v>
      </c>
      <c r="D44" s="10" t="s">
        <v>177</v>
      </c>
      <c r="E44" s="4">
        <f t="shared" si="12"/>
        <v>0</v>
      </c>
      <c r="F44" s="4">
        <f>F45+F46</f>
        <v>0</v>
      </c>
      <c r="G44" s="4">
        <f t="shared" ref="G44:L44" si="13">G45+G46</f>
        <v>0</v>
      </c>
      <c r="H44" s="4">
        <f t="shared" si="13"/>
        <v>0</v>
      </c>
      <c r="I44" s="4">
        <f t="shared" si="13"/>
        <v>0</v>
      </c>
      <c r="J44" s="4">
        <f t="shared" si="13"/>
        <v>0</v>
      </c>
      <c r="K44" s="4">
        <f t="shared" si="13"/>
        <v>0</v>
      </c>
      <c r="L44" s="4">
        <f t="shared" si="13"/>
        <v>0</v>
      </c>
    </row>
    <row r="45" spans="1:16" ht="17.100000000000001" customHeight="1" x14ac:dyDescent="0.25">
      <c r="A45" s="55"/>
      <c r="B45" s="56"/>
      <c r="C45" s="57"/>
      <c r="D45" s="10" t="s">
        <v>17</v>
      </c>
      <c r="E45" s="4">
        <f t="shared" si="12"/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</row>
    <row r="46" spans="1:16" ht="17.100000000000001" customHeight="1" x14ac:dyDescent="0.25">
      <c r="A46" s="55"/>
      <c r="B46" s="56"/>
      <c r="C46" s="57"/>
      <c r="D46" s="10" t="s">
        <v>19</v>
      </c>
      <c r="E46" s="4">
        <f t="shared" si="12"/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</row>
    <row r="47" spans="1:16" ht="17.100000000000001" customHeight="1" x14ac:dyDescent="0.25">
      <c r="A47" s="55" t="s">
        <v>38</v>
      </c>
      <c r="B47" s="56" t="s">
        <v>42</v>
      </c>
      <c r="C47" s="57" t="s">
        <v>23</v>
      </c>
      <c r="D47" s="10" t="s">
        <v>177</v>
      </c>
      <c r="E47" s="4">
        <f t="shared" si="12"/>
        <v>6060.6</v>
      </c>
      <c r="F47" s="4">
        <f>F48+F49</f>
        <v>0</v>
      </c>
      <c r="G47" s="4">
        <f t="shared" ref="G47:L47" si="14">G48+G49</f>
        <v>0</v>
      </c>
      <c r="H47" s="4">
        <f t="shared" si="14"/>
        <v>0</v>
      </c>
      <c r="I47" s="4">
        <f t="shared" si="14"/>
        <v>6060.6</v>
      </c>
      <c r="J47" s="4">
        <f t="shared" si="14"/>
        <v>0</v>
      </c>
      <c r="K47" s="4">
        <f t="shared" si="14"/>
        <v>0</v>
      </c>
      <c r="L47" s="4">
        <f t="shared" si="14"/>
        <v>0</v>
      </c>
    </row>
    <row r="48" spans="1:16" ht="17.100000000000001" customHeight="1" x14ac:dyDescent="0.25">
      <c r="A48" s="55"/>
      <c r="B48" s="56"/>
      <c r="C48" s="57"/>
      <c r="D48" s="10" t="s">
        <v>17</v>
      </c>
      <c r="E48" s="4">
        <f t="shared" si="12"/>
        <v>6060.6</v>
      </c>
      <c r="F48" s="4">
        <v>0</v>
      </c>
      <c r="G48" s="4">
        <v>0</v>
      </c>
      <c r="H48" s="4">
        <v>0</v>
      </c>
      <c r="I48" s="4">
        <v>6060.6</v>
      </c>
      <c r="J48" s="4">
        <v>0</v>
      </c>
      <c r="K48" s="4">
        <v>0</v>
      </c>
      <c r="L48" s="4">
        <v>0</v>
      </c>
    </row>
    <row r="49" spans="1:12" ht="17.100000000000001" customHeight="1" x14ac:dyDescent="0.25">
      <c r="A49" s="55"/>
      <c r="B49" s="56"/>
      <c r="C49" s="57"/>
      <c r="D49" s="10" t="s">
        <v>19</v>
      </c>
      <c r="E49" s="4">
        <f t="shared" si="12"/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</row>
    <row r="50" spans="1:12" ht="17.100000000000001" customHeight="1" x14ac:dyDescent="0.25">
      <c r="A50" s="55" t="s">
        <v>40</v>
      </c>
      <c r="B50" s="56" t="s">
        <v>332</v>
      </c>
      <c r="C50" s="57" t="s">
        <v>328</v>
      </c>
      <c r="D50" s="10" t="s">
        <v>177</v>
      </c>
      <c r="E50" s="4">
        <f t="shared" si="12"/>
        <v>276.8</v>
      </c>
      <c r="F50" s="4">
        <f>F51+F52</f>
        <v>267.8</v>
      </c>
      <c r="G50" s="4">
        <f t="shared" ref="G50:L50" si="15">G51+G52</f>
        <v>0</v>
      </c>
      <c r="H50" s="4">
        <f t="shared" si="15"/>
        <v>0</v>
      </c>
      <c r="I50" s="4">
        <f t="shared" si="15"/>
        <v>0</v>
      </c>
      <c r="J50" s="4">
        <f t="shared" si="15"/>
        <v>0</v>
      </c>
      <c r="K50" s="4">
        <f t="shared" si="15"/>
        <v>9</v>
      </c>
      <c r="L50" s="4">
        <f t="shared" si="15"/>
        <v>0</v>
      </c>
    </row>
    <row r="51" spans="1:12" ht="17.100000000000001" customHeight="1" x14ac:dyDescent="0.25">
      <c r="A51" s="55"/>
      <c r="B51" s="56"/>
      <c r="C51" s="57"/>
      <c r="D51" s="10" t="s">
        <v>17</v>
      </c>
      <c r="E51" s="4">
        <f t="shared" si="12"/>
        <v>13.5</v>
      </c>
      <c r="F51" s="4">
        <v>4.5</v>
      </c>
      <c r="G51" s="4">
        <v>0</v>
      </c>
      <c r="H51" s="4">
        <v>0</v>
      </c>
      <c r="I51" s="4">
        <v>0</v>
      </c>
      <c r="J51" s="4">
        <v>0</v>
      </c>
      <c r="K51" s="4">
        <v>9</v>
      </c>
      <c r="L51" s="4">
        <v>0</v>
      </c>
    </row>
    <row r="52" spans="1:12" ht="17.100000000000001" customHeight="1" x14ac:dyDescent="0.25">
      <c r="A52" s="55"/>
      <c r="B52" s="56"/>
      <c r="C52" s="57"/>
      <c r="D52" s="10" t="s">
        <v>19</v>
      </c>
      <c r="E52" s="4">
        <f t="shared" si="12"/>
        <v>263.3</v>
      </c>
      <c r="F52" s="4">
        <v>263.3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</row>
    <row r="53" spans="1:12" ht="17.100000000000001" customHeight="1" x14ac:dyDescent="0.25">
      <c r="A53" s="55" t="s">
        <v>41</v>
      </c>
      <c r="B53" s="56" t="s">
        <v>461</v>
      </c>
      <c r="C53" s="57" t="s">
        <v>45</v>
      </c>
      <c r="D53" s="10" t="s">
        <v>177</v>
      </c>
      <c r="E53" s="4">
        <f t="shared" si="12"/>
        <v>5772.8</v>
      </c>
      <c r="F53" s="4">
        <f>F54+F55</f>
        <v>0</v>
      </c>
      <c r="G53" s="4">
        <f t="shared" ref="G53:L53" si="16">G54+G55</f>
        <v>5772.8</v>
      </c>
      <c r="H53" s="4">
        <f t="shared" si="16"/>
        <v>0</v>
      </c>
      <c r="I53" s="4">
        <f t="shared" si="16"/>
        <v>0</v>
      </c>
      <c r="J53" s="4">
        <f t="shared" si="16"/>
        <v>0</v>
      </c>
      <c r="K53" s="4">
        <f t="shared" si="16"/>
        <v>0</v>
      </c>
      <c r="L53" s="4">
        <f t="shared" si="16"/>
        <v>0</v>
      </c>
    </row>
    <row r="54" spans="1:12" ht="17.100000000000001" customHeight="1" x14ac:dyDescent="0.25">
      <c r="A54" s="55"/>
      <c r="B54" s="56"/>
      <c r="C54" s="57"/>
      <c r="D54" s="10" t="s">
        <v>17</v>
      </c>
      <c r="E54" s="4">
        <f t="shared" si="12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</row>
    <row r="55" spans="1:12" ht="17.100000000000001" customHeight="1" x14ac:dyDescent="0.25">
      <c r="A55" s="55"/>
      <c r="B55" s="56"/>
      <c r="C55" s="57"/>
      <c r="D55" s="10" t="s">
        <v>19</v>
      </c>
      <c r="E55" s="4">
        <f t="shared" si="12"/>
        <v>5772.8</v>
      </c>
      <c r="F55" s="4">
        <v>0</v>
      </c>
      <c r="G55" s="4">
        <v>5772.8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</row>
    <row r="56" spans="1:12" ht="17.100000000000001" customHeight="1" x14ac:dyDescent="0.25">
      <c r="A56" s="55" t="s">
        <v>43</v>
      </c>
      <c r="B56" s="56" t="s">
        <v>462</v>
      </c>
      <c r="C56" s="57" t="s">
        <v>460</v>
      </c>
      <c r="D56" s="10" t="s">
        <v>177</v>
      </c>
      <c r="E56" s="4">
        <f t="shared" si="12"/>
        <v>1500</v>
      </c>
      <c r="F56" s="4">
        <f>F57+F58</f>
        <v>1500</v>
      </c>
      <c r="G56" s="4">
        <f t="shared" ref="G56:L56" si="17">G57+G58</f>
        <v>0</v>
      </c>
      <c r="H56" s="4">
        <f t="shared" si="17"/>
        <v>0</v>
      </c>
      <c r="I56" s="4">
        <f t="shared" si="17"/>
        <v>0</v>
      </c>
      <c r="J56" s="4">
        <f t="shared" si="17"/>
        <v>0</v>
      </c>
      <c r="K56" s="4">
        <f t="shared" si="17"/>
        <v>0</v>
      </c>
      <c r="L56" s="4">
        <f t="shared" si="17"/>
        <v>0</v>
      </c>
    </row>
    <row r="57" spans="1:12" ht="17.100000000000001" customHeight="1" x14ac:dyDescent="0.25">
      <c r="A57" s="55"/>
      <c r="B57" s="56"/>
      <c r="C57" s="57"/>
      <c r="D57" s="10" t="s">
        <v>17</v>
      </c>
      <c r="E57" s="4">
        <f t="shared" si="12"/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</row>
    <row r="58" spans="1:12" ht="17.100000000000001" customHeight="1" x14ac:dyDescent="0.25">
      <c r="A58" s="55"/>
      <c r="B58" s="56"/>
      <c r="C58" s="57"/>
      <c r="D58" s="10" t="s">
        <v>19</v>
      </c>
      <c r="E58" s="4">
        <f t="shared" si="12"/>
        <v>1500</v>
      </c>
      <c r="F58" s="4">
        <v>1500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</row>
    <row r="59" spans="1:12" ht="17.100000000000001" customHeight="1" x14ac:dyDescent="0.25">
      <c r="A59" s="47" t="s">
        <v>44</v>
      </c>
      <c r="B59" s="64" t="s">
        <v>206</v>
      </c>
      <c r="C59" s="50" t="s">
        <v>30</v>
      </c>
      <c r="D59" s="10" t="s">
        <v>177</v>
      </c>
      <c r="E59" s="4">
        <f t="shared" si="12"/>
        <v>9608.6</v>
      </c>
      <c r="F59" s="4">
        <f>F60+F61</f>
        <v>3589</v>
      </c>
      <c r="G59" s="4">
        <f t="shared" ref="G59:L59" si="18">G60+G61</f>
        <v>3395</v>
      </c>
      <c r="H59" s="4">
        <f t="shared" si="18"/>
        <v>691.8</v>
      </c>
      <c r="I59" s="4">
        <f>I60+I61+I62</f>
        <v>1724.6</v>
      </c>
      <c r="J59" s="4">
        <f t="shared" si="18"/>
        <v>208.2</v>
      </c>
      <c r="K59" s="4">
        <f t="shared" si="18"/>
        <v>0</v>
      </c>
      <c r="L59" s="4">
        <f t="shared" si="18"/>
        <v>0</v>
      </c>
    </row>
    <row r="60" spans="1:12" ht="17.100000000000001" customHeight="1" x14ac:dyDescent="0.25">
      <c r="A60" s="48"/>
      <c r="B60" s="65"/>
      <c r="C60" s="51"/>
      <c r="D60" s="10" t="s">
        <v>17</v>
      </c>
      <c r="E60" s="4">
        <f t="shared" si="12"/>
        <v>928.7</v>
      </c>
      <c r="F60" s="4">
        <v>39</v>
      </c>
      <c r="G60" s="4">
        <v>34</v>
      </c>
      <c r="H60" s="4">
        <v>23.4</v>
      </c>
      <c r="I60" s="4">
        <v>624.1</v>
      </c>
      <c r="J60" s="4">
        <v>208.2</v>
      </c>
      <c r="K60" s="4">
        <v>0</v>
      </c>
      <c r="L60" s="4">
        <v>0</v>
      </c>
    </row>
    <row r="61" spans="1:12" ht="17.100000000000001" customHeight="1" x14ac:dyDescent="0.25">
      <c r="A61" s="48"/>
      <c r="B61" s="65"/>
      <c r="C61" s="51"/>
      <c r="D61" s="10" t="s">
        <v>19</v>
      </c>
      <c r="E61" s="4">
        <f t="shared" si="12"/>
        <v>7579.9</v>
      </c>
      <c r="F61" s="4">
        <v>3550</v>
      </c>
      <c r="G61" s="4">
        <v>3361</v>
      </c>
      <c r="H61" s="4">
        <v>668.4</v>
      </c>
      <c r="I61" s="4">
        <v>0.5</v>
      </c>
      <c r="J61" s="4">
        <v>0</v>
      </c>
      <c r="K61" s="4">
        <v>0</v>
      </c>
      <c r="L61" s="4">
        <v>0</v>
      </c>
    </row>
    <row r="62" spans="1:12" ht="17.100000000000001" customHeight="1" x14ac:dyDescent="0.25">
      <c r="A62" s="49"/>
      <c r="B62" s="66"/>
      <c r="C62" s="52"/>
      <c r="D62" s="10" t="s">
        <v>18</v>
      </c>
      <c r="E62" s="4">
        <f t="shared" si="12"/>
        <v>1100</v>
      </c>
      <c r="F62" s="4">
        <v>0</v>
      </c>
      <c r="G62" s="4">
        <v>0</v>
      </c>
      <c r="H62" s="4">
        <v>0</v>
      </c>
      <c r="I62" s="4">
        <v>1100</v>
      </c>
      <c r="J62" s="4">
        <v>0</v>
      </c>
      <c r="K62" s="4">
        <v>0</v>
      </c>
      <c r="L62" s="4">
        <v>0</v>
      </c>
    </row>
    <row r="63" spans="1:12" ht="17.100000000000001" customHeight="1" x14ac:dyDescent="0.25">
      <c r="A63" s="55" t="s">
        <v>245</v>
      </c>
      <c r="B63" s="56" t="s">
        <v>205</v>
      </c>
      <c r="C63" s="50" t="s">
        <v>207</v>
      </c>
      <c r="D63" s="10" t="s">
        <v>177</v>
      </c>
      <c r="E63" s="4">
        <f t="shared" si="12"/>
        <v>0</v>
      </c>
      <c r="F63" s="4">
        <v>0</v>
      </c>
      <c r="G63" s="4">
        <v>0</v>
      </c>
      <c r="H63" s="4">
        <v>0</v>
      </c>
      <c r="I63" s="4">
        <v>0</v>
      </c>
      <c r="J63" s="4">
        <f t="shared" ref="J63" si="19">J64+J65</f>
        <v>0</v>
      </c>
      <c r="K63" s="4">
        <f t="shared" ref="K63" si="20">K64+K65</f>
        <v>0</v>
      </c>
      <c r="L63" s="4">
        <v>0</v>
      </c>
    </row>
    <row r="64" spans="1:12" ht="17.100000000000001" customHeight="1" x14ac:dyDescent="0.25">
      <c r="A64" s="55"/>
      <c r="B64" s="56"/>
      <c r="C64" s="51"/>
      <c r="D64" s="10" t="s">
        <v>17</v>
      </c>
      <c r="E64" s="4">
        <f t="shared" si="12"/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</row>
    <row r="65" spans="1:18" ht="17.100000000000001" customHeight="1" x14ac:dyDescent="0.25">
      <c r="A65" s="55"/>
      <c r="B65" s="56"/>
      <c r="C65" s="51"/>
      <c r="D65" s="10" t="s">
        <v>19</v>
      </c>
      <c r="E65" s="4">
        <f t="shared" si="12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</row>
    <row r="66" spans="1:18" ht="17.100000000000001" customHeight="1" x14ac:dyDescent="0.25">
      <c r="A66" s="55"/>
      <c r="B66" s="56"/>
      <c r="C66" s="52"/>
      <c r="D66" s="10" t="s">
        <v>18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</row>
    <row r="67" spans="1:18" ht="17.100000000000001" customHeight="1" x14ac:dyDescent="0.25">
      <c r="A67" s="55" t="s">
        <v>46</v>
      </c>
      <c r="B67" s="56" t="s">
        <v>47</v>
      </c>
      <c r="C67" s="57" t="s">
        <v>30</v>
      </c>
      <c r="D67" s="10" t="s">
        <v>177</v>
      </c>
      <c r="E67" s="4">
        <f t="shared" ref="E67:E102" si="21">SUM(F67:L67)</f>
        <v>1539.6</v>
      </c>
      <c r="F67" s="4">
        <f>SUM(F68:F69)</f>
        <v>0</v>
      </c>
      <c r="G67" s="4">
        <f t="shared" ref="G67:I67" si="22">SUM(G68:G69)</f>
        <v>0</v>
      </c>
      <c r="H67" s="4">
        <f t="shared" si="22"/>
        <v>769.8</v>
      </c>
      <c r="I67" s="4">
        <f t="shared" si="22"/>
        <v>769.8</v>
      </c>
      <c r="J67" s="4">
        <v>0</v>
      </c>
      <c r="K67" s="4">
        <v>0</v>
      </c>
      <c r="L67" s="4">
        <v>0</v>
      </c>
    </row>
    <row r="68" spans="1:18" ht="17.100000000000001" customHeight="1" x14ac:dyDescent="0.25">
      <c r="A68" s="55"/>
      <c r="B68" s="56"/>
      <c r="C68" s="57"/>
      <c r="D68" s="10" t="s">
        <v>17</v>
      </c>
      <c r="E68" s="4">
        <f t="shared" si="21"/>
        <v>1539.6</v>
      </c>
      <c r="F68" s="4">
        <v>0</v>
      </c>
      <c r="G68" s="4">
        <v>0</v>
      </c>
      <c r="H68" s="4">
        <v>769.8</v>
      </c>
      <c r="I68" s="4">
        <v>769.8</v>
      </c>
      <c r="J68" s="4">
        <v>0</v>
      </c>
      <c r="K68" s="4">
        <v>0</v>
      </c>
      <c r="L68" s="4">
        <v>0</v>
      </c>
    </row>
    <row r="69" spans="1:18" ht="17.100000000000001" customHeight="1" x14ac:dyDescent="0.25">
      <c r="A69" s="55"/>
      <c r="B69" s="56"/>
      <c r="C69" s="57"/>
      <c r="D69" s="10" t="s">
        <v>19</v>
      </c>
      <c r="E69" s="4">
        <f t="shared" si="21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</row>
    <row r="70" spans="1:18" ht="17.100000000000001" customHeight="1" x14ac:dyDescent="0.25">
      <c r="A70" s="55" t="s">
        <v>247</v>
      </c>
      <c r="B70" s="56" t="s">
        <v>475</v>
      </c>
      <c r="C70" s="57" t="s">
        <v>468</v>
      </c>
      <c r="D70" s="10" t="s">
        <v>177</v>
      </c>
      <c r="E70" s="4">
        <f t="shared" si="21"/>
        <v>700</v>
      </c>
      <c r="F70" s="4">
        <f>F71+F72</f>
        <v>0</v>
      </c>
      <c r="G70" s="4">
        <f t="shared" ref="G70:L70" si="23">G71+G72</f>
        <v>0</v>
      </c>
      <c r="H70" s="4">
        <f t="shared" si="23"/>
        <v>0</v>
      </c>
      <c r="I70" s="4">
        <f t="shared" si="23"/>
        <v>0</v>
      </c>
      <c r="J70" s="4">
        <f t="shared" si="23"/>
        <v>0</v>
      </c>
      <c r="K70" s="4">
        <f t="shared" si="23"/>
        <v>0</v>
      </c>
      <c r="L70" s="20">
        <f t="shared" si="23"/>
        <v>700</v>
      </c>
    </row>
    <row r="71" spans="1:18" ht="17.100000000000001" customHeight="1" x14ac:dyDescent="0.25">
      <c r="A71" s="55"/>
      <c r="B71" s="56"/>
      <c r="C71" s="57"/>
      <c r="D71" s="10" t="s">
        <v>17</v>
      </c>
      <c r="E71" s="4">
        <f t="shared" si="21"/>
        <v>700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20">
        <v>700</v>
      </c>
      <c r="N71" s="3"/>
      <c r="O71" s="3"/>
      <c r="P71" s="3"/>
    </row>
    <row r="72" spans="1:18" ht="17.100000000000001" customHeight="1" x14ac:dyDescent="0.25">
      <c r="A72" s="55"/>
      <c r="B72" s="56"/>
      <c r="C72" s="57"/>
      <c r="D72" s="10" t="s">
        <v>19</v>
      </c>
      <c r="E72" s="4">
        <f t="shared" si="21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</row>
    <row r="73" spans="1:18" ht="17.100000000000001" customHeight="1" x14ac:dyDescent="0.25">
      <c r="A73" s="55" t="s">
        <v>249</v>
      </c>
      <c r="B73" s="56" t="s">
        <v>488</v>
      </c>
      <c r="C73" s="57" t="s">
        <v>30</v>
      </c>
      <c r="D73" s="10" t="s">
        <v>177</v>
      </c>
      <c r="E73" s="4">
        <f t="shared" si="21"/>
        <v>22341.9</v>
      </c>
      <c r="F73" s="4">
        <f>F74+F75</f>
        <v>0</v>
      </c>
      <c r="G73" s="4">
        <f>G74+G75</f>
        <v>0</v>
      </c>
      <c r="H73" s="4">
        <f>H74+H75</f>
        <v>0</v>
      </c>
      <c r="I73" s="4">
        <f>I74+I75</f>
        <v>470</v>
      </c>
      <c r="J73" s="4">
        <f>J74+J75+J76</f>
        <v>21871.9</v>
      </c>
      <c r="K73" s="4">
        <f t="shared" ref="K73:L73" si="24">K74+K75+K76</f>
        <v>0</v>
      </c>
      <c r="L73" s="4">
        <f t="shared" si="24"/>
        <v>0</v>
      </c>
    </row>
    <row r="74" spans="1:18" ht="17.100000000000001" customHeight="1" x14ac:dyDescent="0.25">
      <c r="A74" s="55"/>
      <c r="B74" s="56"/>
      <c r="C74" s="57"/>
      <c r="D74" s="10" t="s">
        <v>17</v>
      </c>
      <c r="E74" s="4">
        <f t="shared" si="21"/>
        <v>2854</v>
      </c>
      <c r="F74" s="4">
        <v>0</v>
      </c>
      <c r="G74" s="4">
        <v>0</v>
      </c>
      <c r="H74" s="4">
        <v>0</v>
      </c>
      <c r="I74" s="4">
        <v>470</v>
      </c>
      <c r="J74" s="4">
        <v>2384</v>
      </c>
      <c r="K74" s="4">
        <v>0</v>
      </c>
      <c r="L74" s="4">
        <v>0</v>
      </c>
    </row>
    <row r="75" spans="1:18" ht="17.100000000000001" customHeight="1" x14ac:dyDescent="0.25">
      <c r="A75" s="55"/>
      <c r="B75" s="56"/>
      <c r="C75" s="57"/>
      <c r="D75" s="10" t="s">
        <v>19</v>
      </c>
      <c r="E75" s="4">
        <f t="shared" si="21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</row>
    <row r="76" spans="1:18" ht="17.100000000000001" customHeight="1" x14ac:dyDescent="0.25">
      <c r="A76" s="55"/>
      <c r="B76" s="56"/>
      <c r="C76" s="57"/>
      <c r="D76" s="10" t="s">
        <v>18</v>
      </c>
      <c r="E76" s="4">
        <f t="shared" si="21"/>
        <v>19487.900000000001</v>
      </c>
      <c r="F76" s="4">
        <v>0</v>
      </c>
      <c r="G76" s="4">
        <v>0</v>
      </c>
      <c r="H76" s="4">
        <v>0</v>
      </c>
      <c r="I76" s="4">
        <v>0</v>
      </c>
      <c r="J76" s="4">
        <v>19487.900000000001</v>
      </c>
      <c r="K76" s="4">
        <v>0</v>
      </c>
      <c r="L76" s="4">
        <v>0</v>
      </c>
    </row>
    <row r="77" spans="1:18" ht="17.100000000000001" customHeight="1" x14ac:dyDescent="0.25">
      <c r="A77" s="55" t="s">
        <v>251</v>
      </c>
      <c r="B77" s="56" t="s">
        <v>355</v>
      </c>
      <c r="C77" s="57" t="s">
        <v>30</v>
      </c>
      <c r="D77" s="10" t="s">
        <v>177</v>
      </c>
      <c r="E77" s="4">
        <f t="shared" si="21"/>
        <v>0</v>
      </c>
      <c r="F77" s="4">
        <f>F78+F79</f>
        <v>0</v>
      </c>
      <c r="G77" s="4">
        <f t="shared" ref="G77:L77" si="25">G78+G79</f>
        <v>0</v>
      </c>
      <c r="H77" s="4">
        <f t="shared" si="25"/>
        <v>0</v>
      </c>
      <c r="I77" s="4">
        <f t="shared" si="25"/>
        <v>0</v>
      </c>
      <c r="J77" s="4">
        <f t="shared" si="25"/>
        <v>0</v>
      </c>
      <c r="K77" s="4">
        <f t="shared" si="25"/>
        <v>0</v>
      </c>
      <c r="L77" s="4">
        <f t="shared" si="25"/>
        <v>0</v>
      </c>
    </row>
    <row r="78" spans="1:18" ht="17.100000000000001" customHeight="1" x14ac:dyDescent="0.25">
      <c r="A78" s="55"/>
      <c r="B78" s="56"/>
      <c r="C78" s="57"/>
      <c r="D78" s="10" t="s">
        <v>17</v>
      </c>
      <c r="E78" s="4">
        <f t="shared" si="21"/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O78" s="3"/>
      <c r="P78" s="3"/>
      <c r="Q78" s="3"/>
      <c r="R78" s="3"/>
    </row>
    <row r="79" spans="1:18" ht="17.100000000000001" customHeight="1" x14ac:dyDescent="0.25">
      <c r="A79" s="55"/>
      <c r="B79" s="56"/>
      <c r="C79" s="57"/>
      <c r="D79" s="10" t="s">
        <v>19</v>
      </c>
      <c r="E79" s="4">
        <f t="shared" si="21"/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</row>
    <row r="80" spans="1:18" ht="17.100000000000001" customHeight="1" x14ac:dyDescent="0.25">
      <c r="A80" s="55" t="s">
        <v>49</v>
      </c>
      <c r="B80" s="56" t="s">
        <v>51</v>
      </c>
      <c r="C80" s="57" t="s">
        <v>207</v>
      </c>
      <c r="D80" s="10" t="s">
        <v>177</v>
      </c>
      <c r="E80" s="4">
        <f t="shared" si="21"/>
        <v>2390</v>
      </c>
      <c r="F80" s="4">
        <f>F81+F82</f>
        <v>0</v>
      </c>
      <c r="G80" s="4">
        <f t="shared" ref="G80:L80" si="26">G81+G82</f>
        <v>0</v>
      </c>
      <c r="H80" s="4">
        <f t="shared" si="26"/>
        <v>0</v>
      </c>
      <c r="I80" s="4">
        <f t="shared" si="26"/>
        <v>2390</v>
      </c>
      <c r="J80" s="4">
        <f t="shared" si="26"/>
        <v>0</v>
      </c>
      <c r="K80" s="4">
        <f t="shared" si="26"/>
        <v>0</v>
      </c>
      <c r="L80" s="4">
        <f t="shared" si="26"/>
        <v>0</v>
      </c>
    </row>
    <row r="81" spans="1:15" ht="17.100000000000001" customHeight="1" x14ac:dyDescent="0.25">
      <c r="A81" s="55"/>
      <c r="B81" s="56"/>
      <c r="C81" s="57"/>
      <c r="D81" s="10" t="s">
        <v>17</v>
      </c>
      <c r="E81" s="4">
        <f t="shared" si="21"/>
        <v>2390</v>
      </c>
      <c r="F81" s="4">
        <v>0</v>
      </c>
      <c r="G81" s="4">
        <v>0</v>
      </c>
      <c r="H81" s="4">
        <v>0</v>
      </c>
      <c r="I81" s="4">
        <v>2390</v>
      </c>
      <c r="J81" s="4">
        <v>0</v>
      </c>
      <c r="K81" s="4">
        <v>0</v>
      </c>
      <c r="L81" s="4">
        <v>0</v>
      </c>
    </row>
    <row r="82" spans="1:15" ht="17.100000000000001" customHeight="1" x14ac:dyDescent="0.25">
      <c r="A82" s="55"/>
      <c r="B82" s="56"/>
      <c r="C82" s="57"/>
      <c r="D82" s="10" t="s">
        <v>19</v>
      </c>
      <c r="E82" s="4">
        <f t="shared" si="21"/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</row>
    <row r="83" spans="1:15" ht="17.100000000000001" customHeight="1" x14ac:dyDescent="0.25">
      <c r="A83" s="55" t="s">
        <v>212</v>
      </c>
      <c r="B83" s="56" t="s">
        <v>213</v>
      </c>
      <c r="C83" s="57" t="s">
        <v>469</v>
      </c>
      <c r="D83" s="10" t="s">
        <v>177</v>
      </c>
      <c r="E83" s="4">
        <f t="shared" si="21"/>
        <v>2557.5</v>
      </c>
      <c r="F83" s="4">
        <f>F84+F85</f>
        <v>0</v>
      </c>
      <c r="G83" s="4">
        <f t="shared" ref="G83:L83" si="27">G84+G85</f>
        <v>0</v>
      </c>
      <c r="H83" s="4">
        <f t="shared" si="27"/>
        <v>0</v>
      </c>
      <c r="I83" s="4">
        <f t="shared" si="27"/>
        <v>0</v>
      </c>
      <c r="J83" s="4">
        <f t="shared" si="27"/>
        <v>0</v>
      </c>
      <c r="K83" s="4">
        <f t="shared" si="27"/>
        <v>907.5</v>
      </c>
      <c r="L83" s="28">
        <f t="shared" si="27"/>
        <v>1650</v>
      </c>
    </row>
    <row r="84" spans="1:15" ht="17.100000000000001" customHeight="1" x14ac:dyDescent="0.25">
      <c r="A84" s="55"/>
      <c r="B84" s="56"/>
      <c r="C84" s="57"/>
      <c r="D84" s="10" t="s">
        <v>17</v>
      </c>
      <c r="E84" s="4">
        <f t="shared" si="21"/>
        <v>2557.5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907.5</v>
      </c>
      <c r="L84" s="28">
        <v>1650</v>
      </c>
    </row>
    <row r="85" spans="1:15" ht="17.100000000000001" customHeight="1" x14ac:dyDescent="0.25">
      <c r="A85" s="55"/>
      <c r="B85" s="56"/>
      <c r="C85" s="57"/>
      <c r="D85" s="10" t="s">
        <v>19</v>
      </c>
      <c r="E85" s="4">
        <f t="shared" si="21"/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</row>
    <row r="86" spans="1:15" ht="17.100000000000001" customHeight="1" x14ac:dyDescent="0.25">
      <c r="A86" s="55" t="s">
        <v>441</v>
      </c>
      <c r="B86" s="56" t="s">
        <v>442</v>
      </c>
      <c r="C86" s="57" t="s">
        <v>52</v>
      </c>
      <c r="D86" s="10" t="s">
        <v>177</v>
      </c>
      <c r="E86" s="4">
        <f t="shared" si="21"/>
        <v>2198.8000000000002</v>
      </c>
      <c r="F86" s="4">
        <f>F87+F88</f>
        <v>0</v>
      </c>
      <c r="G86" s="4">
        <f t="shared" ref="G86:L86" si="28">G87+G88</f>
        <v>0</v>
      </c>
      <c r="H86" s="4">
        <f t="shared" si="28"/>
        <v>0</v>
      </c>
      <c r="I86" s="4">
        <f t="shared" si="28"/>
        <v>0</v>
      </c>
      <c r="J86" s="4">
        <f t="shared" si="28"/>
        <v>0</v>
      </c>
      <c r="K86" s="4">
        <f t="shared" si="28"/>
        <v>0</v>
      </c>
      <c r="L86" s="20">
        <f t="shared" si="28"/>
        <v>2198.8000000000002</v>
      </c>
      <c r="N86" s="3"/>
    </row>
    <row r="87" spans="1:15" ht="17.100000000000001" customHeight="1" x14ac:dyDescent="0.25">
      <c r="A87" s="55"/>
      <c r="B87" s="56"/>
      <c r="C87" s="57"/>
      <c r="D87" s="10" t="s">
        <v>17</v>
      </c>
      <c r="E87" s="4">
        <f t="shared" si="21"/>
        <v>2198.8000000000002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20">
        <v>2198.8000000000002</v>
      </c>
    </row>
    <row r="88" spans="1:15" ht="17.100000000000001" customHeight="1" x14ac:dyDescent="0.25">
      <c r="A88" s="55"/>
      <c r="B88" s="56"/>
      <c r="C88" s="57"/>
      <c r="D88" s="10" t="s">
        <v>19</v>
      </c>
      <c r="E88" s="4">
        <f t="shared" si="21"/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N88" s="3"/>
    </row>
    <row r="89" spans="1:15" ht="17.100000000000001" customHeight="1" x14ac:dyDescent="0.25">
      <c r="A89" s="55" t="s">
        <v>443</v>
      </c>
      <c r="B89" s="56" t="s">
        <v>444</v>
      </c>
      <c r="C89" s="57" t="s">
        <v>52</v>
      </c>
      <c r="D89" s="10" t="s">
        <v>177</v>
      </c>
      <c r="E89" s="4">
        <f t="shared" si="21"/>
        <v>18344.8</v>
      </c>
      <c r="F89" s="4">
        <f>F90+F91</f>
        <v>0</v>
      </c>
      <c r="G89" s="4">
        <f t="shared" ref="G89:L89" si="29">G90+G91</f>
        <v>0</v>
      </c>
      <c r="H89" s="4">
        <f t="shared" si="29"/>
        <v>0</v>
      </c>
      <c r="I89" s="4">
        <f t="shared" si="29"/>
        <v>0</v>
      </c>
      <c r="J89" s="4">
        <f t="shared" si="29"/>
        <v>0</v>
      </c>
      <c r="K89" s="4">
        <f t="shared" si="29"/>
        <v>0</v>
      </c>
      <c r="L89" s="20">
        <f t="shared" si="29"/>
        <v>18344.8</v>
      </c>
      <c r="N89" s="3"/>
    </row>
    <row r="90" spans="1:15" ht="17.100000000000001" customHeight="1" x14ac:dyDescent="0.25">
      <c r="A90" s="55"/>
      <c r="B90" s="56"/>
      <c r="C90" s="57"/>
      <c r="D90" s="10" t="s">
        <v>17</v>
      </c>
      <c r="E90" s="4">
        <f t="shared" si="21"/>
        <v>18344.8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20">
        <v>18344.8</v>
      </c>
    </row>
    <row r="91" spans="1:15" ht="17.100000000000001" customHeight="1" x14ac:dyDescent="0.25">
      <c r="A91" s="55"/>
      <c r="B91" s="56"/>
      <c r="C91" s="57"/>
      <c r="D91" s="10" t="s">
        <v>19</v>
      </c>
      <c r="E91" s="4">
        <f t="shared" si="21"/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</row>
    <row r="92" spans="1:15" ht="17.100000000000001" customHeight="1" x14ac:dyDescent="0.25">
      <c r="A92" s="55" t="s">
        <v>445</v>
      </c>
      <c r="B92" s="56" t="s">
        <v>447</v>
      </c>
      <c r="C92" s="57" t="s">
        <v>327</v>
      </c>
      <c r="D92" s="10" t="s">
        <v>177</v>
      </c>
      <c r="E92" s="4">
        <f t="shared" si="21"/>
        <v>0</v>
      </c>
      <c r="F92" s="4">
        <f>F93+F94</f>
        <v>0</v>
      </c>
      <c r="G92" s="4">
        <f t="shared" ref="G92:L92" si="30">G93+G94</f>
        <v>0</v>
      </c>
      <c r="H92" s="4">
        <f t="shared" si="30"/>
        <v>0</v>
      </c>
      <c r="I92" s="4">
        <f t="shared" si="30"/>
        <v>0</v>
      </c>
      <c r="J92" s="4">
        <f t="shared" si="30"/>
        <v>0</v>
      </c>
      <c r="K92" s="4">
        <f t="shared" si="30"/>
        <v>0</v>
      </c>
      <c r="L92" s="4">
        <f t="shared" si="30"/>
        <v>0</v>
      </c>
    </row>
    <row r="93" spans="1:15" ht="17.100000000000001" customHeight="1" x14ac:dyDescent="0.25">
      <c r="A93" s="55"/>
      <c r="B93" s="56"/>
      <c r="C93" s="57"/>
      <c r="D93" s="10" t="s">
        <v>17</v>
      </c>
      <c r="E93" s="4">
        <f t="shared" si="21"/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f>1316.4+847.2-2163.6</f>
        <v>0</v>
      </c>
    </row>
    <row r="94" spans="1:15" ht="17.100000000000001" customHeight="1" x14ac:dyDescent="0.25">
      <c r="A94" s="55"/>
      <c r="B94" s="56"/>
      <c r="C94" s="57"/>
      <c r="D94" s="10" t="s">
        <v>19</v>
      </c>
      <c r="E94" s="4">
        <f t="shared" si="21"/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</row>
    <row r="95" spans="1:15" ht="17.100000000000001" customHeight="1" x14ac:dyDescent="0.25">
      <c r="A95" s="55" t="s">
        <v>446</v>
      </c>
      <c r="B95" s="56" t="s">
        <v>448</v>
      </c>
      <c r="C95" s="57" t="s">
        <v>327</v>
      </c>
      <c r="D95" s="10" t="s">
        <v>177</v>
      </c>
      <c r="E95" s="4">
        <f t="shared" si="21"/>
        <v>0</v>
      </c>
      <c r="F95" s="4">
        <f>F96+F97</f>
        <v>0</v>
      </c>
      <c r="G95" s="4">
        <f t="shared" ref="G95:L95" si="31">G96+G97</f>
        <v>0</v>
      </c>
      <c r="H95" s="4">
        <f t="shared" si="31"/>
        <v>0</v>
      </c>
      <c r="I95" s="4">
        <f t="shared" si="31"/>
        <v>0</v>
      </c>
      <c r="J95" s="4">
        <f t="shared" si="31"/>
        <v>0</v>
      </c>
      <c r="K95" s="4">
        <f t="shared" si="31"/>
        <v>0</v>
      </c>
      <c r="L95" s="4">
        <f t="shared" si="31"/>
        <v>0</v>
      </c>
      <c r="O95" s="3"/>
    </row>
    <row r="96" spans="1:15" ht="17.100000000000001" customHeight="1" x14ac:dyDescent="0.25">
      <c r="A96" s="55"/>
      <c r="B96" s="56"/>
      <c r="C96" s="57"/>
      <c r="D96" s="10" t="s">
        <v>17</v>
      </c>
      <c r="E96" s="4">
        <f t="shared" si="21"/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f>858.9-858.9</f>
        <v>0</v>
      </c>
    </row>
    <row r="97" spans="1:16" ht="17.100000000000001" customHeight="1" x14ac:dyDescent="0.25">
      <c r="A97" s="55"/>
      <c r="B97" s="56"/>
      <c r="C97" s="57"/>
      <c r="D97" s="10" t="s">
        <v>19</v>
      </c>
      <c r="E97" s="4">
        <f t="shared" si="21"/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</row>
    <row r="98" spans="1:16" ht="17.100000000000001" customHeight="1" x14ac:dyDescent="0.25">
      <c r="A98" s="55" t="s">
        <v>470</v>
      </c>
      <c r="B98" s="53" t="s">
        <v>466</v>
      </c>
      <c r="C98" s="50" t="s">
        <v>52</v>
      </c>
      <c r="D98" s="10" t="s">
        <v>177</v>
      </c>
      <c r="E98" s="4">
        <f t="shared" si="21"/>
        <v>307.8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20">
        <f>L99+L100</f>
        <v>307.8</v>
      </c>
    </row>
    <row r="99" spans="1:16" ht="17.100000000000001" customHeight="1" x14ac:dyDescent="0.25">
      <c r="A99" s="55"/>
      <c r="B99" s="54"/>
      <c r="C99" s="51"/>
      <c r="D99" s="10" t="s">
        <v>17</v>
      </c>
      <c r="E99" s="4">
        <f t="shared" si="21"/>
        <v>307.8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20">
        <v>307.8</v>
      </c>
    </row>
    <row r="100" spans="1:16" ht="17.100000000000001" customHeight="1" x14ac:dyDescent="0.25">
      <c r="A100" s="55"/>
      <c r="B100" s="54"/>
      <c r="C100" s="51"/>
      <c r="D100" s="10" t="s">
        <v>19</v>
      </c>
      <c r="E100" s="4">
        <f t="shared" si="21"/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</row>
    <row r="101" spans="1:16" ht="17.100000000000001" customHeight="1" x14ac:dyDescent="0.25">
      <c r="A101" s="58" t="s">
        <v>365</v>
      </c>
      <c r="B101" s="59"/>
      <c r="C101" s="50"/>
      <c r="D101" s="10" t="s">
        <v>177</v>
      </c>
      <c r="E101" s="4">
        <f t="shared" si="21"/>
        <v>392547</v>
      </c>
      <c r="F101" s="4">
        <f>F102+F103</f>
        <v>32777.5</v>
      </c>
      <c r="G101" s="4">
        <f t="shared" ref="G101:H101" si="32">G102+G103</f>
        <v>69404.400000000009</v>
      </c>
      <c r="H101" s="4">
        <f t="shared" si="32"/>
        <v>11293</v>
      </c>
      <c r="I101" s="4">
        <f>I102+I103+I104</f>
        <v>17425.699999999997</v>
      </c>
      <c r="J101" s="4">
        <f>J102+J103+J104</f>
        <v>26643</v>
      </c>
      <c r="K101" s="4">
        <f>K102+K103+K104</f>
        <v>144700.5</v>
      </c>
      <c r="L101" s="4">
        <f t="shared" ref="L101" si="33">L102+L103+L104</f>
        <v>90302.9</v>
      </c>
      <c r="N101" s="3"/>
      <c r="O101" s="3"/>
      <c r="P101" s="3"/>
    </row>
    <row r="102" spans="1:16" ht="17.100000000000001" customHeight="1" x14ac:dyDescent="0.25">
      <c r="A102" s="60"/>
      <c r="B102" s="61"/>
      <c r="C102" s="51"/>
      <c r="D102" s="10" t="s">
        <v>17</v>
      </c>
      <c r="E102" s="4">
        <f t="shared" si="21"/>
        <v>75274.5</v>
      </c>
      <c r="F102" s="4">
        <f t="shared" ref="F102:K102" si="34">F84+F78+F74+F71+F68+F60+F57+F54+F51+F48+F45+F38+F35+F32+F29+F26+F23+F20+F17+F14+F11+F41+F81</f>
        <v>3964.2</v>
      </c>
      <c r="G102" s="4">
        <f t="shared" si="34"/>
        <v>3681.8</v>
      </c>
      <c r="H102" s="4">
        <f t="shared" si="34"/>
        <v>10624.6</v>
      </c>
      <c r="I102" s="4">
        <f t="shared" si="34"/>
        <v>16325.199999999999</v>
      </c>
      <c r="J102" s="4">
        <f t="shared" si="34"/>
        <v>7155.1</v>
      </c>
      <c r="K102" s="4">
        <f t="shared" si="34"/>
        <v>5796.6</v>
      </c>
      <c r="L102" s="4">
        <f>L84+L78+L74+L71+L68+L60+L57+L54+L51+L48+L45+L38+L35+L32+L29+L26+L23+L20+L17+L14+L11+L41+L81+L87+L90+L93+L96+L98</f>
        <v>27727</v>
      </c>
    </row>
    <row r="103" spans="1:16" ht="17.100000000000001" customHeight="1" x14ac:dyDescent="0.25">
      <c r="A103" s="60"/>
      <c r="B103" s="61"/>
      <c r="C103" s="51"/>
      <c r="D103" s="10" t="s">
        <v>19</v>
      </c>
      <c r="E103" s="4">
        <f>E85+E79+E75+E72+E69+E61+E58+E55+E52+E49+E46+E42+E39+E36+E33+E30+E27+E24+E21+E18+E15+E12+E65</f>
        <v>296684.59999999998</v>
      </c>
      <c r="F103" s="4">
        <f t="shared" ref="F103:K103" si="35">F85+F79+F75+F72+F69+F61+F58+F55+F52+F49+F46+F42+F39+F36+F33+F30+F27+F24+F21+F18+F15+F12+F65+F82</f>
        <v>28813.3</v>
      </c>
      <c r="G103" s="4">
        <f t="shared" si="35"/>
        <v>65722.600000000006</v>
      </c>
      <c r="H103" s="4">
        <f t="shared" si="35"/>
        <v>668.4</v>
      </c>
      <c r="I103" s="4">
        <f t="shared" si="35"/>
        <v>0.5</v>
      </c>
      <c r="J103" s="4">
        <f t="shared" si="35"/>
        <v>0</v>
      </c>
      <c r="K103" s="4">
        <f t="shared" si="35"/>
        <v>138903.9</v>
      </c>
      <c r="L103" s="4">
        <f>L85+L79+L75+L72+L69+L61+L58+L55+L52+L49+L46+L42+L39+L36+L33+L30+L27+L24+L21+L18+L15+L12+L65+L82+L88+L91+L94+L97</f>
        <v>62575.9</v>
      </c>
    </row>
    <row r="104" spans="1:16" ht="17.100000000000001" customHeight="1" x14ac:dyDescent="0.25">
      <c r="A104" s="62"/>
      <c r="B104" s="63"/>
      <c r="C104" s="52"/>
      <c r="D104" s="10" t="s">
        <v>18</v>
      </c>
      <c r="E104" s="4">
        <f>SUM(F104:L104)</f>
        <v>20587.900000000001</v>
      </c>
      <c r="F104" s="4">
        <v>0</v>
      </c>
      <c r="G104" s="4">
        <v>0</v>
      </c>
      <c r="H104" s="4">
        <v>0</v>
      </c>
      <c r="I104" s="4">
        <f t="shared" ref="I104:L104" si="36">I62+I76+I43</f>
        <v>1100</v>
      </c>
      <c r="J104" s="4">
        <f t="shared" si="36"/>
        <v>19487.900000000001</v>
      </c>
      <c r="K104" s="4">
        <f t="shared" si="36"/>
        <v>0</v>
      </c>
      <c r="L104" s="4">
        <f t="shared" si="36"/>
        <v>0</v>
      </c>
    </row>
    <row r="105" spans="1:16" ht="17.100000000000001" customHeight="1" x14ac:dyDescent="0.25">
      <c r="A105" s="57" t="s">
        <v>336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</row>
    <row r="106" spans="1:16" ht="17.100000000000001" customHeight="1" x14ac:dyDescent="0.25">
      <c r="A106" s="55" t="s">
        <v>356</v>
      </c>
      <c r="B106" s="56" t="s">
        <v>53</v>
      </c>
      <c r="C106" s="57" t="s">
        <v>327</v>
      </c>
      <c r="D106" s="10" t="s">
        <v>177</v>
      </c>
      <c r="E106" s="4">
        <f t="shared" ref="E106:E123" si="37">SUM(F106:L106)</f>
        <v>400</v>
      </c>
      <c r="F106" s="4">
        <f>F107</f>
        <v>0</v>
      </c>
      <c r="G106" s="4">
        <f t="shared" ref="G106:L106" si="38">G107</f>
        <v>0</v>
      </c>
      <c r="H106" s="4">
        <f t="shared" si="38"/>
        <v>0</v>
      </c>
      <c r="I106" s="4">
        <f t="shared" si="38"/>
        <v>0</v>
      </c>
      <c r="J106" s="4">
        <f t="shared" si="38"/>
        <v>400</v>
      </c>
      <c r="K106" s="4">
        <f t="shared" si="38"/>
        <v>0</v>
      </c>
      <c r="L106" s="4">
        <f t="shared" si="38"/>
        <v>0</v>
      </c>
    </row>
    <row r="107" spans="1:16" ht="17.100000000000001" customHeight="1" x14ac:dyDescent="0.25">
      <c r="A107" s="55"/>
      <c r="B107" s="56"/>
      <c r="C107" s="57"/>
      <c r="D107" s="10" t="s">
        <v>17</v>
      </c>
      <c r="E107" s="4">
        <f t="shared" si="37"/>
        <v>400</v>
      </c>
      <c r="F107" s="4">
        <v>0</v>
      </c>
      <c r="G107" s="4">
        <v>0</v>
      </c>
      <c r="H107" s="4">
        <v>0</v>
      </c>
      <c r="I107" s="4">
        <v>0</v>
      </c>
      <c r="J107" s="4">
        <v>400</v>
      </c>
      <c r="K107" s="4">
        <v>0</v>
      </c>
      <c r="L107" s="4">
        <v>0</v>
      </c>
    </row>
    <row r="108" spans="1:16" ht="17.100000000000001" customHeight="1" x14ac:dyDescent="0.25">
      <c r="A108" s="55" t="s">
        <v>357</v>
      </c>
      <c r="B108" s="56" t="s">
        <v>54</v>
      </c>
      <c r="C108" s="57" t="s">
        <v>327</v>
      </c>
      <c r="D108" s="10" t="s">
        <v>177</v>
      </c>
      <c r="E108" s="4">
        <f t="shared" si="37"/>
        <v>900</v>
      </c>
      <c r="F108" s="4">
        <f>F109</f>
        <v>0</v>
      </c>
      <c r="G108" s="4">
        <f t="shared" ref="G108:L108" si="39">G109</f>
        <v>0</v>
      </c>
      <c r="H108" s="4">
        <f t="shared" si="39"/>
        <v>500</v>
      </c>
      <c r="I108" s="4">
        <f t="shared" si="39"/>
        <v>0</v>
      </c>
      <c r="J108" s="4">
        <f t="shared" si="39"/>
        <v>0</v>
      </c>
      <c r="K108" s="4">
        <f t="shared" si="39"/>
        <v>0</v>
      </c>
      <c r="L108" s="4">
        <f t="shared" si="39"/>
        <v>400</v>
      </c>
    </row>
    <row r="109" spans="1:16" ht="17.100000000000001" customHeight="1" x14ac:dyDescent="0.25">
      <c r="A109" s="55"/>
      <c r="B109" s="56"/>
      <c r="C109" s="57"/>
      <c r="D109" s="10" t="s">
        <v>17</v>
      </c>
      <c r="E109" s="4">
        <f t="shared" si="37"/>
        <v>900</v>
      </c>
      <c r="F109" s="4">
        <v>0</v>
      </c>
      <c r="G109" s="4">
        <v>0</v>
      </c>
      <c r="H109" s="4">
        <v>500</v>
      </c>
      <c r="I109" s="4">
        <v>0</v>
      </c>
      <c r="J109" s="4">
        <v>0</v>
      </c>
      <c r="K109" s="4">
        <v>0</v>
      </c>
      <c r="L109" s="4">
        <v>400</v>
      </c>
    </row>
    <row r="110" spans="1:16" ht="17.100000000000001" customHeight="1" x14ac:dyDescent="0.25">
      <c r="A110" s="55" t="s">
        <v>358</v>
      </c>
      <c r="B110" s="56" t="s">
        <v>55</v>
      </c>
      <c r="C110" s="57" t="s">
        <v>327</v>
      </c>
      <c r="D110" s="10" t="s">
        <v>177</v>
      </c>
      <c r="E110" s="4">
        <f t="shared" si="37"/>
        <v>1200</v>
      </c>
      <c r="F110" s="4">
        <f>F111</f>
        <v>0</v>
      </c>
      <c r="G110" s="4">
        <f t="shared" ref="G110:L110" si="40">G111</f>
        <v>800</v>
      </c>
      <c r="H110" s="4">
        <f t="shared" si="40"/>
        <v>0</v>
      </c>
      <c r="I110" s="4">
        <f t="shared" si="40"/>
        <v>0</v>
      </c>
      <c r="J110" s="4">
        <f t="shared" si="40"/>
        <v>0</v>
      </c>
      <c r="K110" s="4">
        <f t="shared" si="40"/>
        <v>400</v>
      </c>
      <c r="L110" s="4">
        <f t="shared" si="40"/>
        <v>0</v>
      </c>
    </row>
    <row r="111" spans="1:16" ht="17.100000000000001" customHeight="1" x14ac:dyDescent="0.25">
      <c r="A111" s="55"/>
      <c r="B111" s="56"/>
      <c r="C111" s="57"/>
      <c r="D111" s="10" t="s">
        <v>17</v>
      </c>
      <c r="E111" s="4">
        <f t="shared" si="37"/>
        <v>1200</v>
      </c>
      <c r="F111" s="4">
        <v>0</v>
      </c>
      <c r="G111" s="4">
        <v>800</v>
      </c>
      <c r="H111" s="4">
        <v>0</v>
      </c>
      <c r="I111" s="4">
        <v>0</v>
      </c>
      <c r="J111" s="4">
        <v>0</v>
      </c>
      <c r="K111" s="4">
        <v>400</v>
      </c>
      <c r="L111" s="4">
        <v>0</v>
      </c>
    </row>
    <row r="112" spans="1:16" ht="17.100000000000001" customHeight="1" x14ac:dyDescent="0.25">
      <c r="A112" s="55" t="s">
        <v>359</v>
      </c>
      <c r="B112" s="56" t="s">
        <v>56</v>
      </c>
      <c r="C112" s="57" t="s">
        <v>327</v>
      </c>
      <c r="D112" s="10" t="s">
        <v>177</v>
      </c>
      <c r="E112" s="4">
        <f t="shared" si="37"/>
        <v>1000</v>
      </c>
      <c r="F112" s="4">
        <f>F113</f>
        <v>0</v>
      </c>
      <c r="G112" s="4">
        <f t="shared" ref="G112:L112" si="41">G113</f>
        <v>600</v>
      </c>
      <c r="H112" s="4">
        <f t="shared" si="41"/>
        <v>0</v>
      </c>
      <c r="I112" s="4">
        <f t="shared" si="41"/>
        <v>0</v>
      </c>
      <c r="J112" s="4">
        <f t="shared" si="41"/>
        <v>0</v>
      </c>
      <c r="K112" s="4">
        <f t="shared" si="41"/>
        <v>400</v>
      </c>
      <c r="L112" s="4">
        <f t="shared" si="41"/>
        <v>0</v>
      </c>
    </row>
    <row r="113" spans="1:15" ht="17.100000000000001" customHeight="1" x14ac:dyDescent="0.25">
      <c r="A113" s="55"/>
      <c r="B113" s="56"/>
      <c r="C113" s="57"/>
      <c r="D113" s="10" t="s">
        <v>17</v>
      </c>
      <c r="E113" s="4">
        <f t="shared" si="37"/>
        <v>1000</v>
      </c>
      <c r="F113" s="4">
        <v>0</v>
      </c>
      <c r="G113" s="4">
        <v>600</v>
      </c>
      <c r="H113" s="4">
        <v>0</v>
      </c>
      <c r="I113" s="4">
        <v>0</v>
      </c>
      <c r="J113" s="4">
        <v>0</v>
      </c>
      <c r="K113" s="4">
        <v>400</v>
      </c>
      <c r="L113" s="4">
        <v>0</v>
      </c>
    </row>
    <row r="114" spans="1:15" ht="17.100000000000001" customHeight="1" x14ac:dyDescent="0.25">
      <c r="A114" s="55" t="s">
        <v>360</v>
      </c>
      <c r="B114" s="56" t="s">
        <v>57</v>
      </c>
      <c r="C114" s="57" t="s">
        <v>327</v>
      </c>
      <c r="D114" s="10" t="s">
        <v>177</v>
      </c>
      <c r="E114" s="4">
        <f t="shared" si="37"/>
        <v>0</v>
      </c>
      <c r="F114" s="4">
        <f>F115</f>
        <v>0</v>
      </c>
      <c r="G114" s="4">
        <f t="shared" ref="G114:L114" si="42">G115</f>
        <v>0</v>
      </c>
      <c r="H114" s="4">
        <f t="shared" si="42"/>
        <v>0</v>
      </c>
      <c r="I114" s="4">
        <f t="shared" si="42"/>
        <v>0</v>
      </c>
      <c r="J114" s="4">
        <f t="shared" si="42"/>
        <v>0</v>
      </c>
      <c r="K114" s="4">
        <f t="shared" si="42"/>
        <v>0</v>
      </c>
      <c r="L114" s="4">
        <f t="shared" si="42"/>
        <v>0</v>
      </c>
    </row>
    <row r="115" spans="1:15" ht="17.100000000000001" customHeight="1" x14ac:dyDescent="0.25">
      <c r="A115" s="55"/>
      <c r="B115" s="56"/>
      <c r="C115" s="57"/>
      <c r="D115" s="10" t="s">
        <v>17</v>
      </c>
      <c r="E115" s="4">
        <f t="shared" si="37"/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</row>
    <row r="116" spans="1:15" ht="17.100000000000001" customHeight="1" x14ac:dyDescent="0.25">
      <c r="A116" s="55" t="s">
        <v>361</v>
      </c>
      <c r="B116" s="56" t="s">
        <v>58</v>
      </c>
      <c r="C116" s="57" t="s">
        <v>327</v>
      </c>
      <c r="D116" s="10" t="s">
        <v>177</v>
      </c>
      <c r="E116" s="4">
        <f t="shared" si="37"/>
        <v>700</v>
      </c>
      <c r="F116" s="4">
        <f>F117</f>
        <v>0</v>
      </c>
      <c r="G116" s="4">
        <f t="shared" ref="G116:L116" si="43">G117</f>
        <v>0</v>
      </c>
      <c r="H116" s="4">
        <f t="shared" si="43"/>
        <v>300</v>
      </c>
      <c r="I116" s="4">
        <f t="shared" si="43"/>
        <v>0</v>
      </c>
      <c r="J116" s="4">
        <f t="shared" si="43"/>
        <v>0</v>
      </c>
      <c r="K116" s="4">
        <f t="shared" si="43"/>
        <v>0</v>
      </c>
      <c r="L116" s="4">
        <f t="shared" si="43"/>
        <v>400</v>
      </c>
    </row>
    <row r="117" spans="1:15" ht="17.100000000000001" customHeight="1" x14ac:dyDescent="0.25">
      <c r="A117" s="55"/>
      <c r="B117" s="56"/>
      <c r="C117" s="57"/>
      <c r="D117" s="10" t="s">
        <v>17</v>
      </c>
      <c r="E117" s="4">
        <f t="shared" si="37"/>
        <v>700</v>
      </c>
      <c r="F117" s="4">
        <v>0</v>
      </c>
      <c r="G117" s="4">
        <v>0</v>
      </c>
      <c r="H117" s="4">
        <v>300</v>
      </c>
      <c r="I117" s="4">
        <v>0</v>
      </c>
      <c r="J117" s="4">
        <v>0</v>
      </c>
      <c r="K117" s="4">
        <v>0</v>
      </c>
      <c r="L117" s="4">
        <v>400</v>
      </c>
    </row>
    <row r="118" spans="1:15" ht="17.100000000000001" customHeight="1" x14ac:dyDescent="0.25">
      <c r="A118" s="55" t="s">
        <v>362</v>
      </c>
      <c r="B118" s="56" t="s">
        <v>59</v>
      </c>
      <c r="C118" s="57" t="s">
        <v>327</v>
      </c>
      <c r="D118" s="10" t="s">
        <v>177</v>
      </c>
      <c r="E118" s="4">
        <f t="shared" si="37"/>
        <v>0</v>
      </c>
      <c r="F118" s="4">
        <f>F119</f>
        <v>0</v>
      </c>
      <c r="G118" s="4">
        <f t="shared" ref="G118:L118" si="44">G119</f>
        <v>0</v>
      </c>
      <c r="H118" s="4">
        <f t="shared" si="44"/>
        <v>0</v>
      </c>
      <c r="I118" s="4">
        <f t="shared" si="44"/>
        <v>0</v>
      </c>
      <c r="J118" s="4">
        <f t="shared" si="44"/>
        <v>0</v>
      </c>
      <c r="K118" s="4">
        <f t="shared" si="44"/>
        <v>0</v>
      </c>
      <c r="L118" s="4">
        <f t="shared" si="44"/>
        <v>0</v>
      </c>
    </row>
    <row r="119" spans="1:15" ht="17.100000000000001" customHeight="1" x14ac:dyDescent="0.25">
      <c r="A119" s="55"/>
      <c r="B119" s="56"/>
      <c r="C119" s="57"/>
      <c r="D119" s="10" t="s">
        <v>17</v>
      </c>
      <c r="E119" s="4">
        <f t="shared" si="37"/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</row>
    <row r="120" spans="1:15" ht="17.100000000000001" customHeight="1" x14ac:dyDescent="0.25">
      <c r="A120" s="55" t="s">
        <v>363</v>
      </c>
      <c r="B120" s="56" t="s">
        <v>60</v>
      </c>
      <c r="C120" s="57" t="s">
        <v>327</v>
      </c>
      <c r="D120" s="10" t="s">
        <v>177</v>
      </c>
      <c r="E120" s="4">
        <f t="shared" si="37"/>
        <v>400</v>
      </c>
      <c r="F120" s="4">
        <f>F121</f>
        <v>0</v>
      </c>
      <c r="G120" s="4">
        <f t="shared" ref="G120:L120" si="45">G121</f>
        <v>0</v>
      </c>
      <c r="H120" s="4">
        <f t="shared" si="45"/>
        <v>0</v>
      </c>
      <c r="I120" s="4">
        <f t="shared" si="45"/>
        <v>0</v>
      </c>
      <c r="J120" s="4">
        <f t="shared" si="45"/>
        <v>400</v>
      </c>
      <c r="K120" s="4">
        <f t="shared" si="45"/>
        <v>0</v>
      </c>
      <c r="L120" s="4">
        <f t="shared" si="45"/>
        <v>0</v>
      </c>
    </row>
    <row r="121" spans="1:15" ht="17.100000000000001" customHeight="1" x14ac:dyDescent="0.25">
      <c r="A121" s="55"/>
      <c r="B121" s="56"/>
      <c r="C121" s="57"/>
      <c r="D121" s="10" t="s">
        <v>17</v>
      </c>
      <c r="E121" s="4">
        <f t="shared" si="37"/>
        <v>400</v>
      </c>
      <c r="F121" s="4">
        <v>0</v>
      </c>
      <c r="G121" s="4">
        <v>0</v>
      </c>
      <c r="H121" s="4">
        <v>0</v>
      </c>
      <c r="I121" s="4">
        <v>0</v>
      </c>
      <c r="J121" s="4">
        <v>400</v>
      </c>
      <c r="K121" s="4">
        <v>0</v>
      </c>
      <c r="L121" s="4">
        <v>0</v>
      </c>
    </row>
    <row r="122" spans="1:15" ht="17.100000000000001" customHeight="1" x14ac:dyDescent="0.25">
      <c r="A122" s="58" t="s">
        <v>364</v>
      </c>
      <c r="B122" s="59"/>
      <c r="C122" s="55"/>
      <c r="D122" s="10" t="s">
        <v>177</v>
      </c>
      <c r="E122" s="4">
        <f t="shared" si="37"/>
        <v>4600</v>
      </c>
      <c r="F122" s="4">
        <f>F121+F119+F117+F115+F113+F111+F109+F107</f>
        <v>0</v>
      </c>
      <c r="G122" s="4">
        <f t="shared" ref="G122:L122" si="46">G121+G119+G117+G115+G113+G111+G109+G107</f>
        <v>1400</v>
      </c>
      <c r="H122" s="4">
        <f t="shared" si="46"/>
        <v>800</v>
      </c>
      <c r="I122" s="4">
        <f t="shared" si="46"/>
        <v>0</v>
      </c>
      <c r="J122" s="4">
        <f t="shared" si="46"/>
        <v>800</v>
      </c>
      <c r="K122" s="4">
        <f t="shared" si="46"/>
        <v>800</v>
      </c>
      <c r="L122" s="4">
        <f t="shared" si="46"/>
        <v>800</v>
      </c>
    </row>
    <row r="123" spans="1:15" ht="17.100000000000001" customHeight="1" x14ac:dyDescent="0.25">
      <c r="A123" s="60"/>
      <c r="B123" s="61"/>
      <c r="C123" s="55"/>
      <c r="D123" s="10" t="s">
        <v>17</v>
      </c>
      <c r="E123" s="4">
        <f t="shared" si="37"/>
        <v>4600</v>
      </c>
      <c r="F123" s="4">
        <f>F122</f>
        <v>0</v>
      </c>
      <c r="G123" s="4">
        <f t="shared" ref="G123:L123" si="47">G121+G119+G117+G115+G113+G111+G109+G107</f>
        <v>1400</v>
      </c>
      <c r="H123" s="4">
        <f t="shared" si="47"/>
        <v>800</v>
      </c>
      <c r="I123" s="4">
        <f t="shared" si="47"/>
        <v>0</v>
      </c>
      <c r="J123" s="4">
        <f t="shared" si="47"/>
        <v>800</v>
      </c>
      <c r="K123" s="4">
        <f t="shared" si="47"/>
        <v>800</v>
      </c>
      <c r="L123" s="4">
        <f t="shared" si="47"/>
        <v>800</v>
      </c>
      <c r="O123" s="3"/>
    </row>
    <row r="124" spans="1:15" ht="17.100000000000001" customHeight="1" x14ac:dyDescent="0.25">
      <c r="A124" s="62"/>
      <c r="B124" s="63"/>
      <c r="C124" s="55"/>
      <c r="D124" s="13" t="s">
        <v>19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</row>
    <row r="125" spans="1:15" ht="17.100000000000001" customHeight="1" x14ac:dyDescent="0.25">
      <c r="A125" s="57" t="s">
        <v>61</v>
      </c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5" ht="36.75" customHeight="1" x14ac:dyDescent="0.25">
      <c r="A126" s="55" t="s">
        <v>366</v>
      </c>
      <c r="B126" s="56" t="s">
        <v>62</v>
      </c>
      <c r="C126" s="57" t="s">
        <v>52</v>
      </c>
      <c r="D126" s="10" t="s">
        <v>177</v>
      </c>
      <c r="E126" s="4">
        <f t="shared" ref="E126:E139" si="48">SUM(F126:L126)</f>
        <v>83642.399999999994</v>
      </c>
      <c r="F126" s="4">
        <f>F127</f>
        <v>6379.9</v>
      </c>
      <c r="G126" s="4">
        <f t="shared" ref="G126:K126" si="49">G127</f>
        <v>6414</v>
      </c>
      <c r="H126" s="4">
        <f t="shared" si="49"/>
        <v>10044.9</v>
      </c>
      <c r="I126" s="4">
        <f t="shared" si="49"/>
        <v>11211.7</v>
      </c>
      <c r="J126" s="4">
        <f t="shared" si="49"/>
        <v>16011.3</v>
      </c>
      <c r="K126" s="4">
        <f t="shared" si="49"/>
        <v>15928.2</v>
      </c>
      <c r="L126" s="4">
        <f t="shared" ref="L126" si="50">L127</f>
        <v>17652.400000000001</v>
      </c>
    </row>
    <row r="127" spans="1:15" ht="17.100000000000001" customHeight="1" x14ac:dyDescent="0.25">
      <c r="A127" s="55"/>
      <c r="B127" s="56"/>
      <c r="C127" s="57"/>
      <c r="D127" s="10" t="s">
        <v>17</v>
      </c>
      <c r="E127" s="4">
        <f t="shared" si="48"/>
        <v>83642.399999999994</v>
      </c>
      <c r="F127" s="4">
        <v>6379.9</v>
      </c>
      <c r="G127" s="4">
        <v>6414</v>
      </c>
      <c r="H127" s="4">
        <v>10044.9</v>
      </c>
      <c r="I127" s="4">
        <v>11211.7</v>
      </c>
      <c r="J127" s="4">
        <v>16011.3</v>
      </c>
      <c r="K127" s="4">
        <v>15928.2</v>
      </c>
      <c r="L127" s="4">
        <v>17652.400000000001</v>
      </c>
    </row>
    <row r="128" spans="1:15" ht="36.75" customHeight="1" x14ac:dyDescent="0.25">
      <c r="A128" s="55" t="s">
        <v>367</v>
      </c>
      <c r="B128" s="56" t="s">
        <v>434</v>
      </c>
      <c r="C128" s="57" t="s">
        <v>63</v>
      </c>
      <c r="D128" s="10" t="s">
        <v>177</v>
      </c>
      <c r="E128" s="4">
        <f t="shared" si="48"/>
        <v>9838.5</v>
      </c>
      <c r="F128" s="4">
        <f>F129</f>
        <v>636</v>
      </c>
      <c r="G128" s="4">
        <f t="shared" ref="G128:J128" si="51">G129</f>
        <v>1356.5</v>
      </c>
      <c r="H128" s="4">
        <f t="shared" si="51"/>
        <v>1421.6</v>
      </c>
      <c r="I128" s="4">
        <f t="shared" si="51"/>
        <v>1488.4</v>
      </c>
      <c r="J128" s="4">
        <f t="shared" si="51"/>
        <v>1553.9</v>
      </c>
      <c r="K128" s="4">
        <f>K129</f>
        <v>1643.3</v>
      </c>
      <c r="L128" s="4">
        <f t="shared" ref="L128" si="52">L129</f>
        <v>1738.8</v>
      </c>
    </row>
    <row r="129" spans="1:18" ht="17.100000000000001" customHeight="1" x14ac:dyDescent="0.25">
      <c r="A129" s="55"/>
      <c r="B129" s="56"/>
      <c r="C129" s="57"/>
      <c r="D129" s="10" t="s">
        <v>17</v>
      </c>
      <c r="E129" s="4">
        <f t="shared" si="48"/>
        <v>9838.5</v>
      </c>
      <c r="F129" s="4">
        <v>636</v>
      </c>
      <c r="G129" s="4">
        <v>1356.5</v>
      </c>
      <c r="H129" s="4">
        <v>1421.6</v>
      </c>
      <c r="I129" s="4">
        <v>1488.4</v>
      </c>
      <c r="J129" s="4">
        <v>1553.9</v>
      </c>
      <c r="K129" s="4">
        <f>1619.2+24.1</f>
        <v>1643.3</v>
      </c>
      <c r="L129" s="4">
        <f>1684+54.8</f>
        <v>1738.8</v>
      </c>
    </row>
    <row r="130" spans="1:18" ht="17.100000000000001" customHeight="1" x14ac:dyDescent="0.25">
      <c r="A130" s="55" t="s">
        <v>368</v>
      </c>
      <c r="B130" s="56" t="s">
        <v>64</v>
      </c>
      <c r="C130" s="57" t="s">
        <v>65</v>
      </c>
      <c r="D130" s="10" t="s">
        <v>177</v>
      </c>
      <c r="E130" s="4">
        <f t="shared" si="48"/>
        <v>2996.3999999999996</v>
      </c>
      <c r="F130" s="4">
        <f>F131</f>
        <v>350</v>
      </c>
      <c r="G130" s="4">
        <f t="shared" ref="G130:K130" si="53">G131</f>
        <v>367.1</v>
      </c>
      <c r="H130" s="4">
        <f t="shared" si="53"/>
        <v>384.7</v>
      </c>
      <c r="I130" s="4">
        <f t="shared" si="53"/>
        <v>402.8</v>
      </c>
      <c r="J130" s="4">
        <f t="shared" si="53"/>
        <v>511.3</v>
      </c>
      <c r="K130" s="4">
        <f t="shared" si="53"/>
        <v>435</v>
      </c>
      <c r="L130" s="4">
        <f t="shared" ref="L130" si="54">L131</f>
        <v>545.5</v>
      </c>
    </row>
    <row r="131" spans="1:18" ht="17.100000000000001" customHeight="1" x14ac:dyDescent="0.25">
      <c r="A131" s="55"/>
      <c r="B131" s="56"/>
      <c r="C131" s="57"/>
      <c r="D131" s="10" t="s">
        <v>17</v>
      </c>
      <c r="E131" s="4">
        <f t="shared" si="48"/>
        <v>2996.3999999999996</v>
      </c>
      <c r="F131" s="4">
        <v>350</v>
      </c>
      <c r="G131" s="4">
        <v>367.1</v>
      </c>
      <c r="H131" s="4">
        <v>384.7</v>
      </c>
      <c r="I131" s="4">
        <v>402.8</v>
      </c>
      <c r="J131" s="4">
        <f>420.5+90.8</f>
        <v>511.3</v>
      </c>
      <c r="K131" s="4">
        <v>435</v>
      </c>
      <c r="L131" s="4">
        <v>545.5</v>
      </c>
    </row>
    <row r="132" spans="1:18" ht="17.100000000000001" customHeight="1" x14ac:dyDescent="0.25">
      <c r="A132" s="55" t="s">
        <v>369</v>
      </c>
      <c r="B132" s="56" t="s">
        <v>66</v>
      </c>
      <c r="C132" s="57" t="s">
        <v>63</v>
      </c>
      <c r="D132" s="10" t="s">
        <v>177</v>
      </c>
      <c r="E132" s="4">
        <f t="shared" si="48"/>
        <v>449.6</v>
      </c>
      <c r="F132" s="4">
        <f>F133</f>
        <v>60</v>
      </c>
      <c r="G132" s="4">
        <f t="shared" ref="G132:J132" si="55">G133</f>
        <v>62.9</v>
      </c>
      <c r="H132" s="4">
        <f t="shared" si="55"/>
        <v>65.900000000000006</v>
      </c>
      <c r="I132" s="4">
        <f t="shared" si="55"/>
        <v>68.900000000000006</v>
      </c>
      <c r="J132" s="4">
        <f t="shared" si="55"/>
        <v>71.900000000000006</v>
      </c>
      <c r="K132" s="4">
        <v>74.900000000000006</v>
      </c>
      <c r="L132" s="4">
        <f t="shared" ref="L132" si="56">L133</f>
        <v>45.1</v>
      </c>
      <c r="N132" s="3"/>
      <c r="O132" s="3"/>
      <c r="P132" s="3"/>
    </row>
    <row r="133" spans="1:18" ht="17.100000000000001" customHeight="1" x14ac:dyDescent="0.25">
      <c r="A133" s="55"/>
      <c r="B133" s="56"/>
      <c r="C133" s="57"/>
      <c r="D133" s="10" t="s">
        <v>17</v>
      </c>
      <c r="E133" s="4">
        <f t="shared" si="48"/>
        <v>449.6</v>
      </c>
      <c r="F133" s="4">
        <v>60</v>
      </c>
      <c r="G133" s="4">
        <v>62.9</v>
      </c>
      <c r="H133" s="4">
        <v>65.900000000000006</v>
      </c>
      <c r="I133" s="4">
        <v>68.900000000000006</v>
      </c>
      <c r="J133" s="4">
        <v>71.900000000000006</v>
      </c>
      <c r="K133" s="4">
        <v>74.900000000000006</v>
      </c>
      <c r="L133" s="4">
        <v>45.1</v>
      </c>
      <c r="N133" s="3"/>
      <c r="O133" s="3"/>
      <c r="P133" s="3"/>
      <c r="Q133" s="3"/>
      <c r="R133" s="3"/>
    </row>
    <row r="134" spans="1:18" ht="17.100000000000001" customHeight="1" x14ac:dyDescent="0.25">
      <c r="A134" s="55" t="s">
        <v>370</v>
      </c>
      <c r="B134" s="56" t="s">
        <v>67</v>
      </c>
      <c r="C134" s="57" t="s">
        <v>65</v>
      </c>
      <c r="D134" s="10" t="s">
        <v>177</v>
      </c>
      <c r="E134" s="4">
        <f t="shared" si="48"/>
        <v>2224.4</v>
      </c>
      <c r="F134" s="4">
        <f>F135</f>
        <v>267.3</v>
      </c>
      <c r="G134" s="4">
        <f t="shared" ref="G134:K134" si="57">G135</f>
        <v>280.39999999999998</v>
      </c>
      <c r="H134" s="4">
        <f t="shared" si="57"/>
        <v>293.5</v>
      </c>
      <c r="I134" s="4">
        <f t="shared" si="57"/>
        <v>307.3</v>
      </c>
      <c r="J134" s="4">
        <f t="shared" si="57"/>
        <v>230</v>
      </c>
      <c r="K134" s="4">
        <f t="shared" si="57"/>
        <v>409</v>
      </c>
      <c r="L134" s="4">
        <f t="shared" ref="L134" si="58">L135</f>
        <v>436.9</v>
      </c>
    </row>
    <row r="135" spans="1:18" ht="17.100000000000001" customHeight="1" x14ac:dyDescent="0.25">
      <c r="A135" s="55"/>
      <c r="B135" s="56"/>
      <c r="C135" s="57"/>
      <c r="D135" s="10" t="s">
        <v>17</v>
      </c>
      <c r="E135" s="4">
        <f t="shared" si="48"/>
        <v>2224.4</v>
      </c>
      <c r="F135" s="4">
        <v>267.3</v>
      </c>
      <c r="G135" s="4">
        <v>280.39999999999998</v>
      </c>
      <c r="H135" s="4">
        <v>293.5</v>
      </c>
      <c r="I135" s="4">
        <v>307.3</v>
      </c>
      <c r="J135" s="4">
        <f>320.8-90.8</f>
        <v>230</v>
      </c>
      <c r="K135" s="4">
        <v>409</v>
      </c>
      <c r="L135" s="4">
        <v>436.9</v>
      </c>
      <c r="N135" s="3"/>
      <c r="O135" s="3"/>
      <c r="P135" s="3"/>
    </row>
    <row r="136" spans="1:18" ht="17.100000000000001" customHeight="1" x14ac:dyDescent="0.25">
      <c r="A136" s="55" t="s">
        <v>371</v>
      </c>
      <c r="B136" s="56" t="s">
        <v>68</v>
      </c>
      <c r="C136" s="57" t="s">
        <v>65</v>
      </c>
      <c r="D136" s="10" t="s">
        <v>177</v>
      </c>
      <c r="E136" s="4">
        <f t="shared" si="48"/>
        <v>1891.8999999999999</v>
      </c>
      <c r="F136" s="4">
        <f>F137</f>
        <v>266</v>
      </c>
      <c r="G136" s="4">
        <f t="shared" ref="G136:K136" si="59">G137</f>
        <v>279</v>
      </c>
      <c r="H136" s="4">
        <f t="shared" si="59"/>
        <v>292.39999999999998</v>
      </c>
      <c r="I136" s="4">
        <f t="shared" si="59"/>
        <v>306.10000000000002</v>
      </c>
      <c r="J136" s="4">
        <f t="shared" si="59"/>
        <v>319.60000000000002</v>
      </c>
      <c r="K136" s="4">
        <f t="shared" si="59"/>
        <v>261.5</v>
      </c>
      <c r="L136" s="4">
        <f t="shared" ref="L136" si="60">L137</f>
        <v>167.3</v>
      </c>
    </row>
    <row r="137" spans="1:18" ht="17.100000000000001" customHeight="1" x14ac:dyDescent="0.25">
      <c r="A137" s="55"/>
      <c r="B137" s="56"/>
      <c r="C137" s="57"/>
      <c r="D137" s="10" t="s">
        <v>17</v>
      </c>
      <c r="E137" s="4">
        <f t="shared" si="48"/>
        <v>1891.8999999999999</v>
      </c>
      <c r="F137" s="4">
        <v>266</v>
      </c>
      <c r="G137" s="4">
        <v>279</v>
      </c>
      <c r="H137" s="4">
        <v>292.39999999999998</v>
      </c>
      <c r="I137" s="4">
        <v>306.10000000000002</v>
      </c>
      <c r="J137" s="4">
        <v>319.60000000000002</v>
      </c>
      <c r="K137" s="4">
        <v>261.5</v>
      </c>
      <c r="L137" s="4">
        <v>167.3</v>
      </c>
    </row>
    <row r="138" spans="1:18" ht="17.100000000000001" customHeight="1" x14ac:dyDescent="0.25">
      <c r="A138" s="55" t="s">
        <v>372</v>
      </c>
      <c r="B138" s="56" t="s">
        <v>69</v>
      </c>
      <c r="C138" s="57" t="s">
        <v>63</v>
      </c>
      <c r="D138" s="10" t="s">
        <v>177</v>
      </c>
      <c r="E138" s="4">
        <f t="shared" si="48"/>
        <v>106.4</v>
      </c>
      <c r="F138" s="4">
        <f>F139</f>
        <v>20</v>
      </c>
      <c r="G138" s="4">
        <f t="shared" ref="G138:J138" si="61">G139</f>
        <v>20.100000000000001</v>
      </c>
      <c r="H138" s="4">
        <f t="shared" si="61"/>
        <v>21.1</v>
      </c>
      <c r="I138" s="4">
        <f t="shared" si="61"/>
        <v>22.1</v>
      </c>
      <c r="J138" s="4">
        <f t="shared" si="61"/>
        <v>23.1</v>
      </c>
      <c r="K138" s="4">
        <v>0</v>
      </c>
      <c r="L138" s="4">
        <f t="shared" ref="L138" si="62">L139</f>
        <v>0</v>
      </c>
    </row>
    <row r="139" spans="1:18" ht="17.100000000000001" customHeight="1" x14ac:dyDescent="0.25">
      <c r="A139" s="55"/>
      <c r="B139" s="56"/>
      <c r="C139" s="57"/>
      <c r="D139" s="10" t="s">
        <v>17</v>
      </c>
      <c r="E139" s="4">
        <f t="shared" si="48"/>
        <v>106.4</v>
      </c>
      <c r="F139" s="4">
        <v>20</v>
      </c>
      <c r="G139" s="4">
        <v>20.100000000000001</v>
      </c>
      <c r="H139" s="4">
        <v>21.1</v>
      </c>
      <c r="I139" s="4">
        <v>22.1</v>
      </c>
      <c r="J139" s="4">
        <v>23.1</v>
      </c>
      <c r="K139" s="4">
        <v>0</v>
      </c>
      <c r="L139" s="4">
        <v>0</v>
      </c>
    </row>
    <row r="140" spans="1:18" ht="36" customHeight="1" x14ac:dyDescent="0.25">
      <c r="A140" s="55" t="s">
        <v>373</v>
      </c>
      <c r="B140" s="56" t="s">
        <v>476</v>
      </c>
      <c r="C140" s="57" t="s">
        <v>327</v>
      </c>
      <c r="D140" s="10" t="s">
        <v>177</v>
      </c>
      <c r="E140" s="4">
        <f t="shared" ref="E140:E146" si="63">SUM(F140:L140)</f>
        <v>13460.900000000001</v>
      </c>
      <c r="F140" s="4">
        <f>F141</f>
        <v>1671.1</v>
      </c>
      <c r="G140" s="4">
        <f t="shared" ref="G140:K140" si="64">G141</f>
        <v>1753</v>
      </c>
      <c r="H140" s="4">
        <f t="shared" si="64"/>
        <v>1837.1</v>
      </c>
      <c r="I140" s="4">
        <f t="shared" si="64"/>
        <v>1923.4</v>
      </c>
      <c r="J140" s="4">
        <f t="shared" si="64"/>
        <v>2008</v>
      </c>
      <c r="K140" s="4">
        <f t="shared" si="64"/>
        <v>2092.3000000000002</v>
      </c>
      <c r="L140" s="4">
        <f t="shared" ref="L140" si="65">L141</f>
        <v>2176</v>
      </c>
      <c r="M140" s="3"/>
      <c r="N140" s="3"/>
      <c r="O140" s="3"/>
    </row>
    <row r="141" spans="1:18" ht="17.100000000000001" customHeight="1" x14ac:dyDescent="0.25">
      <c r="A141" s="55"/>
      <c r="B141" s="56"/>
      <c r="C141" s="57"/>
      <c r="D141" s="10" t="s">
        <v>17</v>
      </c>
      <c r="E141" s="4">
        <f t="shared" si="63"/>
        <v>13460.900000000001</v>
      </c>
      <c r="F141" s="4">
        <v>1671.1</v>
      </c>
      <c r="G141" s="4">
        <v>1753</v>
      </c>
      <c r="H141" s="4">
        <v>1837.1</v>
      </c>
      <c r="I141" s="4">
        <v>1923.4</v>
      </c>
      <c r="J141" s="4">
        <v>2008</v>
      </c>
      <c r="K141" s="4">
        <v>2092.3000000000002</v>
      </c>
      <c r="L141" s="4">
        <v>2176</v>
      </c>
      <c r="O141" s="3"/>
    </row>
    <row r="142" spans="1:18" ht="17.100000000000001" customHeight="1" x14ac:dyDescent="0.25">
      <c r="A142" s="55" t="s">
        <v>374</v>
      </c>
      <c r="B142" s="56" t="s">
        <v>70</v>
      </c>
      <c r="C142" s="57" t="s">
        <v>327</v>
      </c>
      <c r="D142" s="10" t="s">
        <v>177</v>
      </c>
      <c r="E142" s="4">
        <f t="shared" si="63"/>
        <v>697.7</v>
      </c>
      <c r="F142" s="4">
        <f>F143+F144</f>
        <v>0</v>
      </c>
      <c r="G142" s="4">
        <f t="shared" ref="G142:J142" si="66">G143+G144</f>
        <v>697.7</v>
      </c>
      <c r="H142" s="4">
        <f t="shared" si="66"/>
        <v>0</v>
      </c>
      <c r="I142" s="4">
        <f t="shared" si="66"/>
        <v>0</v>
      </c>
      <c r="J142" s="4">
        <f t="shared" si="66"/>
        <v>0</v>
      </c>
      <c r="K142" s="4">
        <f>K143+K144</f>
        <v>0</v>
      </c>
      <c r="L142" s="4">
        <f t="shared" ref="L142" si="67">L143+L144</f>
        <v>0</v>
      </c>
    </row>
    <row r="143" spans="1:18" ht="17.100000000000001" customHeight="1" x14ac:dyDescent="0.25">
      <c r="A143" s="55"/>
      <c r="B143" s="56"/>
      <c r="C143" s="57"/>
      <c r="D143" s="10" t="s">
        <v>17</v>
      </c>
      <c r="E143" s="4">
        <f t="shared" si="63"/>
        <v>7</v>
      </c>
      <c r="F143" s="4">
        <v>0</v>
      </c>
      <c r="G143" s="4">
        <v>7</v>
      </c>
      <c r="H143" s="4">
        <v>0</v>
      </c>
      <c r="I143" s="4">
        <v>0</v>
      </c>
      <c r="J143" s="4">
        <v>0</v>
      </c>
      <c r="K143" s="4">
        <v>0</v>
      </c>
      <c r="L143" s="4">
        <f t="shared" ref="L143:L144" si="68">K143+(K143/100*4)</f>
        <v>0</v>
      </c>
    </row>
    <row r="144" spans="1:18" ht="17.100000000000001" customHeight="1" x14ac:dyDescent="0.25">
      <c r="A144" s="55"/>
      <c r="B144" s="56"/>
      <c r="C144" s="57"/>
      <c r="D144" s="10" t="s">
        <v>19</v>
      </c>
      <c r="E144" s="4">
        <f t="shared" si="63"/>
        <v>690.7</v>
      </c>
      <c r="F144" s="4">
        <v>0</v>
      </c>
      <c r="G144" s="4">
        <v>690.7</v>
      </c>
      <c r="H144" s="4">
        <v>0</v>
      </c>
      <c r="I144" s="4">
        <v>0</v>
      </c>
      <c r="J144" s="4">
        <v>0</v>
      </c>
      <c r="K144" s="4">
        <v>0</v>
      </c>
      <c r="L144" s="4">
        <f t="shared" si="68"/>
        <v>0</v>
      </c>
    </row>
    <row r="145" spans="1:17" ht="17.100000000000001" customHeight="1" x14ac:dyDescent="0.25">
      <c r="A145" s="55" t="s">
        <v>375</v>
      </c>
      <c r="B145" s="56" t="s">
        <v>71</v>
      </c>
      <c r="C145" s="57" t="s">
        <v>63</v>
      </c>
      <c r="D145" s="10" t="s">
        <v>177</v>
      </c>
      <c r="E145" s="4">
        <f t="shared" si="63"/>
        <v>5600</v>
      </c>
      <c r="F145" s="4">
        <f>F146</f>
        <v>800</v>
      </c>
      <c r="G145" s="4">
        <f t="shared" ref="G145:K145" si="69">G146</f>
        <v>800</v>
      </c>
      <c r="H145" s="4">
        <f t="shared" si="69"/>
        <v>800</v>
      </c>
      <c r="I145" s="4">
        <f t="shared" si="69"/>
        <v>800</v>
      </c>
      <c r="J145" s="4">
        <f t="shared" si="69"/>
        <v>800</v>
      </c>
      <c r="K145" s="4">
        <f t="shared" si="69"/>
        <v>800</v>
      </c>
      <c r="L145" s="4">
        <f t="shared" ref="L145" si="70">L146</f>
        <v>800</v>
      </c>
      <c r="N145" s="3"/>
      <c r="O145" s="3"/>
      <c r="P145" s="3"/>
      <c r="Q145" s="3"/>
    </row>
    <row r="146" spans="1:17" ht="17.100000000000001" customHeight="1" x14ac:dyDescent="0.25">
      <c r="A146" s="57"/>
      <c r="B146" s="56"/>
      <c r="C146" s="57"/>
      <c r="D146" s="10" t="s">
        <v>17</v>
      </c>
      <c r="E146" s="4">
        <f t="shared" si="63"/>
        <v>5600</v>
      </c>
      <c r="F146" s="4">
        <v>800</v>
      </c>
      <c r="G146" s="4">
        <v>800</v>
      </c>
      <c r="H146" s="4">
        <v>800</v>
      </c>
      <c r="I146" s="4">
        <v>800</v>
      </c>
      <c r="J146" s="4">
        <v>800</v>
      </c>
      <c r="K146" s="4">
        <v>800</v>
      </c>
      <c r="L146" s="4">
        <v>800</v>
      </c>
    </row>
    <row r="147" spans="1:17" ht="17.100000000000001" customHeight="1" x14ac:dyDescent="0.25">
      <c r="A147" s="47" t="s">
        <v>259</v>
      </c>
      <c r="B147" s="64" t="s">
        <v>196</v>
      </c>
      <c r="C147" s="50" t="s">
        <v>329</v>
      </c>
      <c r="D147" s="10" t="s">
        <v>209</v>
      </c>
      <c r="E147" s="4">
        <f>E148+E149</f>
        <v>454.09999999999997</v>
      </c>
      <c r="F147" s="4">
        <f t="shared" ref="F147:L147" si="71">F148+F149</f>
        <v>0</v>
      </c>
      <c r="G147" s="4">
        <f t="shared" si="71"/>
        <v>0</v>
      </c>
      <c r="H147" s="4">
        <f t="shared" si="71"/>
        <v>0</v>
      </c>
      <c r="I147" s="4">
        <f t="shared" si="71"/>
        <v>0</v>
      </c>
      <c r="J147" s="4">
        <f t="shared" si="71"/>
        <v>145.30000000000001</v>
      </c>
      <c r="K147" s="4">
        <f t="shared" si="71"/>
        <v>0</v>
      </c>
      <c r="L147" s="4">
        <f t="shared" si="71"/>
        <v>308.8</v>
      </c>
    </row>
    <row r="148" spans="1:17" ht="17.100000000000001" customHeight="1" x14ac:dyDescent="0.25">
      <c r="A148" s="48"/>
      <c r="B148" s="65"/>
      <c r="C148" s="51"/>
      <c r="D148" s="10" t="s">
        <v>19</v>
      </c>
      <c r="E148" s="4">
        <f>E151+E154</f>
        <v>449.2</v>
      </c>
      <c r="F148" s="4">
        <f t="shared" ref="F148:I148" si="72">F151+F154</f>
        <v>0</v>
      </c>
      <c r="G148" s="4">
        <f t="shared" si="72"/>
        <v>0</v>
      </c>
      <c r="H148" s="4">
        <f t="shared" si="72"/>
        <v>0</v>
      </c>
      <c r="I148" s="4">
        <f t="shared" si="72"/>
        <v>0</v>
      </c>
      <c r="J148" s="4">
        <f>J151+J154</f>
        <v>143.5</v>
      </c>
      <c r="K148" s="4">
        <f t="shared" ref="K148" si="73">K151+K154</f>
        <v>0</v>
      </c>
      <c r="L148" s="4">
        <f>L154</f>
        <v>305.7</v>
      </c>
      <c r="M148" s="3"/>
    </row>
    <row r="149" spans="1:17" ht="17.100000000000001" customHeight="1" x14ac:dyDescent="0.25">
      <c r="A149" s="48"/>
      <c r="B149" s="65"/>
      <c r="C149" s="52"/>
      <c r="D149" s="10" t="s">
        <v>17</v>
      </c>
      <c r="E149" s="4">
        <f>E152+E155</f>
        <v>4.9000000000000004</v>
      </c>
      <c r="F149" s="4">
        <f t="shared" ref="F149:I149" si="74">F152+F155</f>
        <v>0</v>
      </c>
      <c r="G149" s="4">
        <f t="shared" si="74"/>
        <v>0</v>
      </c>
      <c r="H149" s="4">
        <f t="shared" si="74"/>
        <v>0</v>
      </c>
      <c r="I149" s="4">
        <f t="shared" si="74"/>
        <v>0</v>
      </c>
      <c r="J149" s="4">
        <f>J152+J155</f>
        <v>1.8</v>
      </c>
      <c r="K149" s="4">
        <f t="shared" ref="K149" si="75">K152+K155</f>
        <v>0</v>
      </c>
      <c r="L149" s="4">
        <f>L155</f>
        <v>3.1</v>
      </c>
    </row>
    <row r="150" spans="1:17" ht="17.100000000000001" customHeight="1" x14ac:dyDescent="0.25">
      <c r="A150" s="48"/>
      <c r="B150" s="65"/>
      <c r="C150" s="50" t="s">
        <v>63</v>
      </c>
      <c r="D150" s="10" t="s">
        <v>177</v>
      </c>
      <c r="E150" s="4">
        <f t="shared" ref="E150:E160" si="76">SUM(F150:L150)</f>
        <v>0</v>
      </c>
      <c r="F150" s="4">
        <f>F151+F152</f>
        <v>0</v>
      </c>
      <c r="G150" s="4">
        <f t="shared" ref="G150:K150" si="77">G151+G152</f>
        <v>0</v>
      </c>
      <c r="H150" s="4">
        <f t="shared" si="77"/>
        <v>0</v>
      </c>
      <c r="I150" s="4">
        <f t="shared" si="77"/>
        <v>0</v>
      </c>
      <c r="J150" s="4">
        <f t="shared" si="77"/>
        <v>0</v>
      </c>
      <c r="K150" s="4">
        <f t="shared" si="77"/>
        <v>0</v>
      </c>
      <c r="L150" s="4">
        <f>L151+L152</f>
        <v>0</v>
      </c>
    </row>
    <row r="151" spans="1:17" ht="17.100000000000001" customHeight="1" x14ac:dyDescent="0.25">
      <c r="A151" s="48"/>
      <c r="B151" s="65"/>
      <c r="C151" s="51"/>
      <c r="D151" s="10" t="s">
        <v>19</v>
      </c>
      <c r="E151" s="4">
        <f t="shared" si="76"/>
        <v>0</v>
      </c>
      <c r="F151" s="4">
        <v>0</v>
      </c>
      <c r="G151" s="4">
        <v>0</v>
      </c>
      <c r="H151" s="4">
        <v>0</v>
      </c>
      <c r="I151" s="4">
        <v>0</v>
      </c>
      <c r="J151" s="4">
        <v>0</v>
      </c>
      <c r="K151" s="4">
        <v>0</v>
      </c>
      <c r="L151" s="4">
        <f>12-12</f>
        <v>0</v>
      </c>
    </row>
    <row r="152" spans="1:17" ht="17.100000000000001" customHeight="1" x14ac:dyDescent="0.25">
      <c r="A152" s="48"/>
      <c r="B152" s="65"/>
      <c r="C152" s="52"/>
      <c r="D152" s="10" t="s">
        <v>17</v>
      </c>
      <c r="E152" s="4">
        <f t="shared" si="76"/>
        <v>0</v>
      </c>
      <c r="F152" s="4">
        <v>0</v>
      </c>
      <c r="G152" s="4">
        <v>0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</row>
    <row r="153" spans="1:17" ht="17.100000000000001" customHeight="1" x14ac:dyDescent="0.25">
      <c r="A153" s="48"/>
      <c r="B153" s="65"/>
      <c r="C153" s="57" t="s">
        <v>327</v>
      </c>
      <c r="D153" s="10" t="s">
        <v>177</v>
      </c>
      <c r="E153" s="4">
        <f t="shared" si="76"/>
        <v>454.1</v>
      </c>
      <c r="F153" s="4">
        <f t="shared" ref="F153:I153" si="78">F154+F155</f>
        <v>0</v>
      </c>
      <c r="G153" s="4">
        <f t="shared" si="78"/>
        <v>0</v>
      </c>
      <c r="H153" s="4">
        <f t="shared" si="78"/>
        <v>0</v>
      </c>
      <c r="I153" s="4">
        <f t="shared" si="78"/>
        <v>0</v>
      </c>
      <c r="J153" s="4">
        <f>J154+J155</f>
        <v>145.30000000000001</v>
      </c>
      <c r="K153" s="4">
        <f t="shared" ref="K153:L153" si="79">K154+K155</f>
        <v>0</v>
      </c>
      <c r="L153" s="4">
        <f t="shared" si="79"/>
        <v>308.8</v>
      </c>
    </row>
    <row r="154" spans="1:17" ht="17.100000000000001" customHeight="1" x14ac:dyDescent="0.25">
      <c r="A154" s="48"/>
      <c r="B154" s="65"/>
      <c r="C154" s="57"/>
      <c r="D154" s="10" t="s">
        <v>19</v>
      </c>
      <c r="E154" s="4">
        <f t="shared" si="76"/>
        <v>449.2</v>
      </c>
      <c r="F154" s="4">
        <v>0</v>
      </c>
      <c r="G154" s="4">
        <v>0</v>
      </c>
      <c r="H154" s="4">
        <v>0</v>
      </c>
      <c r="I154" s="4">
        <v>0</v>
      </c>
      <c r="J154" s="4">
        <v>143.5</v>
      </c>
      <c r="K154" s="4">
        <f>131.6-131.6</f>
        <v>0</v>
      </c>
      <c r="L154" s="4">
        <v>305.7</v>
      </c>
    </row>
    <row r="155" spans="1:17" ht="17.100000000000001" customHeight="1" x14ac:dyDescent="0.25">
      <c r="A155" s="49"/>
      <c r="B155" s="66"/>
      <c r="C155" s="57"/>
      <c r="D155" s="10" t="s">
        <v>17</v>
      </c>
      <c r="E155" s="4">
        <f t="shared" si="76"/>
        <v>4.9000000000000004</v>
      </c>
      <c r="F155" s="4">
        <v>0</v>
      </c>
      <c r="G155" s="4">
        <v>0</v>
      </c>
      <c r="H155" s="4">
        <v>0</v>
      </c>
      <c r="I155" s="4">
        <v>0</v>
      </c>
      <c r="J155" s="4">
        <v>1.8</v>
      </c>
      <c r="K155" s="4">
        <v>0</v>
      </c>
      <c r="L155" s="4">
        <v>3.1</v>
      </c>
    </row>
    <row r="156" spans="1:17" ht="17.100000000000001" customHeight="1" x14ac:dyDescent="0.25">
      <c r="A156" s="55" t="s">
        <v>439</v>
      </c>
      <c r="B156" s="56" t="s">
        <v>440</v>
      </c>
      <c r="C156" s="57" t="s">
        <v>63</v>
      </c>
      <c r="D156" s="10" t="s">
        <v>177</v>
      </c>
      <c r="E156" s="4">
        <f t="shared" si="76"/>
        <v>78242.5</v>
      </c>
      <c r="F156" s="4">
        <f>F157</f>
        <v>0</v>
      </c>
      <c r="G156" s="4">
        <f t="shared" ref="G156:L156" si="80">G157</f>
        <v>0</v>
      </c>
      <c r="H156" s="4">
        <f t="shared" si="80"/>
        <v>0</v>
      </c>
      <c r="I156" s="4">
        <f t="shared" si="80"/>
        <v>0</v>
      </c>
      <c r="J156" s="4">
        <f t="shared" si="80"/>
        <v>0</v>
      </c>
      <c r="K156" s="4">
        <f t="shared" si="80"/>
        <v>13423.4</v>
      </c>
      <c r="L156" s="4">
        <f t="shared" si="80"/>
        <v>64819.1</v>
      </c>
    </row>
    <row r="157" spans="1:17" ht="17.100000000000001" customHeight="1" x14ac:dyDescent="0.25">
      <c r="A157" s="57"/>
      <c r="B157" s="56"/>
      <c r="C157" s="57"/>
      <c r="D157" s="10" t="s">
        <v>17</v>
      </c>
      <c r="E157" s="4">
        <f t="shared" si="76"/>
        <v>78242.5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13423.4</v>
      </c>
      <c r="L157" s="4">
        <v>64819.1</v>
      </c>
    </row>
    <row r="158" spans="1:17" ht="17.100000000000001" customHeight="1" x14ac:dyDescent="0.25">
      <c r="A158" s="71" t="s">
        <v>376</v>
      </c>
      <c r="B158" s="71"/>
      <c r="C158" s="55"/>
      <c r="D158" s="10" t="s">
        <v>177</v>
      </c>
      <c r="E158" s="4">
        <f t="shared" si="76"/>
        <v>199604.8</v>
      </c>
      <c r="F158" s="4">
        <f>F159+F160</f>
        <v>10450.299999999999</v>
      </c>
      <c r="G158" s="4">
        <f t="shared" ref="G158:L158" si="81">G159+G160</f>
        <v>12030.7</v>
      </c>
      <c r="H158" s="4">
        <f t="shared" si="81"/>
        <v>15161.199999999999</v>
      </c>
      <c r="I158" s="4">
        <f t="shared" si="81"/>
        <v>16530.7</v>
      </c>
      <c r="J158" s="4">
        <f t="shared" si="81"/>
        <v>21674.399999999998</v>
      </c>
      <c r="K158" s="4">
        <f>K159+K160</f>
        <v>35067.599999999999</v>
      </c>
      <c r="L158" s="4">
        <f t="shared" si="81"/>
        <v>88689.9</v>
      </c>
    </row>
    <row r="159" spans="1:17" ht="17.100000000000001" customHeight="1" x14ac:dyDescent="0.25">
      <c r="A159" s="71"/>
      <c r="B159" s="71"/>
      <c r="C159" s="55"/>
      <c r="D159" s="10" t="s">
        <v>17</v>
      </c>
      <c r="E159" s="4">
        <f t="shared" si="76"/>
        <v>198464.89999999997</v>
      </c>
      <c r="F159" s="4">
        <f>F146+F143+F141+F139+F137+F135+F133+F131+F129+F127+F149+F157</f>
        <v>10450.299999999999</v>
      </c>
      <c r="G159" s="4">
        <f t="shared" ref="G159:K159" si="82">G146+G143+G141+G139+G137+G135+G133+G131+G129+G127+G149+G157</f>
        <v>11340</v>
      </c>
      <c r="H159" s="4">
        <f t="shared" si="82"/>
        <v>15161.199999999999</v>
      </c>
      <c r="I159" s="4">
        <f t="shared" si="82"/>
        <v>16530.7</v>
      </c>
      <c r="J159" s="4">
        <f>J146+J143+J141+J139+J137+J135+J133+J131+J129+J127+J149+J157</f>
        <v>21530.899999999998</v>
      </c>
      <c r="K159" s="4">
        <f t="shared" si="82"/>
        <v>35067.599999999999</v>
      </c>
      <c r="L159" s="4">
        <f>L146+L143+L141+L139+L137+L135+L133+L131+L129+L127+L149+L157</f>
        <v>88384.2</v>
      </c>
    </row>
    <row r="160" spans="1:17" ht="17.100000000000001" customHeight="1" x14ac:dyDescent="0.25">
      <c r="A160" s="71"/>
      <c r="B160" s="71"/>
      <c r="C160" s="55"/>
      <c r="D160" s="10" t="s">
        <v>19</v>
      </c>
      <c r="E160" s="4">
        <f t="shared" si="76"/>
        <v>1139.9000000000001</v>
      </c>
      <c r="F160" s="4">
        <f>F144+F148</f>
        <v>0</v>
      </c>
      <c r="G160" s="4">
        <f t="shared" ref="G160:K160" si="83">G144+G148</f>
        <v>690.7</v>
      </c>
      <c r="H160" s="4">
        <f t="shared" si="83"/>
        <v>0</v>
      </c>
      <c r="I160" s="4">
        <f t="shared" si="83"/>
        <v>0</v>
      </c>
      <c r="J160" s="4">
        <f t="shared" si="83"/>
        <v>143.5</v>
      </c>
      <c r="K160" s="4">
        <f t="shared" si="83"/>
        <v>0</v>
      </c>
      <c r="L160" s="4">
        <f>L144+L148+L151</f>
        <v>305.7</v>
      </c>
    </row>
    <row r="161" spans="1:12" ht="17.100000000000001" customHeight="1" x14ac:dyDescent="0.25">
      <c r="A161" s="57" t="s">
        <v>72</v>
      </c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</row>
    <row r="162" spans="1:12" ht="28.5" customHeight="1" x14ac:dyDescent="0.25">
      <c r="A162" s="55" t="s">
        <v>377</v>
      </c>
      <c r="B162" s="56" t="s">
        <v>73</v>
      </c>
      <c r="C162" s="57" t="s">
        <v>63</v>
      </c>
      <c r="D162" s="10" t="s">
        <v>177</v>
      </c>
      <c r="E162" s="4">
        <f t="shared" ref="E162:E170" si="84">SUM(F162:L162)</f>
        <v>54</v>
      </c>
      <c r="F162" s="4">
        <v>8</v>
      </c>
      <c r="G162" s="4">
        <v>8.4</v>
      </c>
      <c r="H162" s="4">
        <v>8.8000000000000007</v>
      </c>
      <c r="I162" s="4">
        <v>9.1999999999999993</v>
      </c>
      <c r="J162" s="4">
        <v>9.6</v>
      </c>
      <c r="K162" s="4">
        <v>10</v>
      </c>
      <c r="L162" s="4">
        <f>L163</f>
        <v>0</v>
      </c>
    </row>
    <row r="163" spans="1:12" ht="17.100000000000001" customHeight="1" x14ac:dyDescent="0.25">
      <c r="A163" s="55"/>
      <c r="B163" s="56"/>
      <c r="C163" s="57"/>
      <c r="D163" s="10" t="s">
        <v>17</v>
      </c>
      <c r="E163" s="4">
        <f t="shared" si="84"/>
        <v>54</v>
      </c>
      <c r="F163" s="4">
        <v>8</v>
      </c>
      <c r="G163" s="4">
        <v>8.4</v>
      </c>
      <c r="H163" s="4">
        <v>8.8000000000000007</v>
      </c>
      <c r="I163" s="4">
        <v>9.1999999999999993</v>
      </c>
      <c r="J163" s="4">
        <v>9.6</v>
      </c>
      <c r="K163" s="4">
        <v>10</v>
      </c>
      <c r="L163" s="4">
        <v>0</v>
      </c>
    </row>
    <row r="164" spans="1:12" ht="17.100000000000001" customHeight="1" x14ac:dyDescent="0.25">
      <c r="A164" s="55" t="s">
        <v>11</v>
      </c>
      <c r="B164" s="56" t="s">
        <v>489</v>
      </c>
      <c r="C164" s="57" t="s">
        <v>327</v>
      </c>
      <c r="D164" s="10" t="s">
        <v>177</v>
      </c>
      <c r="E164" s="4">
        <f t="shared" si="84"/>
        <v>404.37600000000003</v>
      </c>
      <c r="F164" s="4">
        <v>0</v>
      </c>
      <c r="G164" s="4">
        <v>60</v>
      </c>
      <c r="H164" s="4">
        <v>62.9</v>
      </c>
      <c r="I164" s="4">
        <v>65.900000000000006</v>
      </c>
      <c r="J164" s="4">
        <v>68.900000000000006</v>
      </c>
      <c r="K164" s="4">
        <v>71.900000000000006</v>
      </c>
      <c r="L164" s="4">
        <f t="shared" ref="L164:L167" si="85">K164+(K164/100*4)</f>
        <v>74.77600000000001</v>
      </c>
    </row>
    <row r="165" spans="1:12" ht="17.100000000000001" customHeight="1" x14ac:dyDescent="0.25">
      <c r="A165" s="55"/>
      <c r="B165" s="56"/>
      <c r="C165" s="57"/>
      <c r="D165" s="10" t="s">
        <v>17</v>
      </c>
      <c r="E165" s="4">
        <f t="shared" si="84"/>
        <v>404.37600000000003</v>
      </c>
      <c r="F165" s="4">
        <v>0</v>
      </c>
      <c r="G165" s="4">
        <v>60</v>
      </c>
      <c r="H165" s="4">
        <v>62.9</v>
      </c>
      <c r="I165" s="4">
        <v>65.900000000000006</v>
      </c>
      <c r="J165" s="4">
        <v>68.900000000000006</v>
      </c>
      <c r="K165" s="4">
        <v>71.900000000000006</v>
      </c>
      <c r="L165" s="4">
        <f t="shared" si="85"/>
        <v>74.77600000000001</v>
      </c>
    </row>
    <row r="166" spans="1:12" ht="17.100000000000001" customHeight="1" x14ac:dyDescent="0.25">
      <c r="A166" s="55" t="s">
        <v>140</v>
      </c>
      <c r="B166" s="56" t="s">
        <v>333</v>
      </c>
      <c r="C166" s="57" t="s">
        <v>63</v>
      </c>
      <c r="D166" s="10" t="s">
        <v>177</v>
      </c>
      <c r="E166" s="4">
        <f t="shared" si="84"/>
        <v>54.4</v>
      </c>
      <c r="F166" s="4">
        <v>0</v>
      </c>
      <c r="G166" s="4">
        <v>0</v>
      </c>
      <c r="H166" s="4">
        <f>50+4.4</f>
        <v>54.4</v>
      </c>
      <c r="I166" s="4">
        <v>0</v>
      </c>
      <c r="J166" s="4">
        <v>0</v>
      </c>
      <c r="K166" s="4">
        <v>0</v>
      </c>
      <c r="L166" s="4">
        <f t="shared" si="85"/>
        <v>0</v>
      </c>
    </row>
    <row r="167" spans="1:12" ht="17.100000000000001" customHeight="1" x14ac:dyDescent="0.25">
      <c r="A167" s="55"/>
      <c r="B167" s="56"/>
      <c r="C167" s="57"/>
      <c r="D167" s="10" t="s">
        <v>17</v>
      </c>
      <c r="E167" s="4">
        <f t="shared" si="84"/>
        <v>54.4</v>
      </c>
      <c r="F167" s="4">
        <v>0</v>
      </c>
      <c r="G167" s="4">
        <v>0</v>
      </c>
      <c r="H167" s="4">
        <f>50+4.4</f>
        <v>54.4</v>
      </c>
      <c r="I167" s="4">
        <v>0</v>
      </c>
      <c r="J167" s="4">
        <v>0</v>
      </c>
      <c r="K167" s="4">
        <v>0</v>
      </c>
      <c r="L167" s="4">
        <f t="shared" si="85"/>
        <v>0</v>
      </c>
    </row>
    <row r="168" spans="1:12" ht="17.100000000000001" customHeight="1" x14ac:dyDescent="0.25">
      <c r="A168" s="71" t="s">
        <v>378</v>
      </c>
      <c r="B168" s="71"/>
      <c r="C168" s="57"/>
      <c r="D168" s="10" t="s">
        <v>177</v>
      </c>
      <c r="E168" s="4">
        <f t="shared" si="84"/>
        <v>512.77600000000007</v>
      </c>
      <c r="F168" s="4">
        <f>F169+F170</f>
        <v>8</v>
      </c>
      <c r="G168" s="4">
        <f t="shared" ref="G168:L168" si="86">G169+G170</f>
        <v>68.400000000000006</v>
      </c>
      <c r="H168" s="4">
        <f t="shared" si="86"/>
        <v>126.1</v>
      </c>
      <c r="I168" s="4">
        <f t="shared" si="86"/>
        <v>75.100000000000009</v>
      </c>
      <c r="J168" s="4">
        <f t="shared" si="86"/>
        <v>78.5</v>
      </c>
      <c r="K168" s="4">
        <f t="shared" si="86"/>
        <v>81.900000000000006</v>
      </c>
      <c r="L168" s="4">
        <f t="shared" si="86"/>
        <v>74.77600000000001</v>
      </c>
    </row>
    <row r="169" spans="1:12" ht="17.100000000000001" customHeight="1" x14ac:dyDescent="0.25">
      <c r="A169" s="71"/>
      <c r="B169" s="71"/>
      <c r="C169" s="57"/>
      <c r="D169" s="10" t="s">
        <v>17</v>
      </c>
      <c r="E169" s="4">
        <f t="shared" si="84"/>
        <v>512.77600000000007</v>
      </c>
      <c r="F169" s="4">
        <f>F167+F165+F163</f>
        <v>8</v>
      </c>
      <c r="G169" s="4">
        <f t="shared" ref="G169:L169" si="87">G167+G165+G163</f>
        <v>68.400000000000006</v>
      </c>
      <c r="H169" s="4">
        <f t="shared" si="87"/>
        <v>126.1</v>
      </c>
      <c r="I169" s="4">
        <f t="shared" si="87"/>
        <v>75.100000000000009</v>
      </c>
      <c r="J169" s="4">
        <f t="shared" si="87"/>
        <v>78.5</v>
      </c>
      <c r="K169" s="4">
        <f t="shared" si="87"/>
        <v>81.900000000000006</v>
      </c>
      <c r="L169" s="4">
        <f t="shared" si="87"/>
        <v>74.77600000000001</v>
      </c>
    </row>
    <row r="170" spans="1:12" ht="17.100000000000001" customHeight="1" x14ac:dyDescent="0.25">
      <c r="A170" s="71"/>
      <c r="B170" s="71"/>
      <c r="C170" s="57"/>
      <c r="D170" s="10" t="s">
        <v>19</v>
      </c>
      <c r="E170" s="4">
        <f t="shared" si="84"/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</row>
    <row r="171" spans="1:12" ht="17.100000000000001" customHeight="1" x14ac:dyDescent="0.25">
      <c r="A171" s="57" t="s">
        <v>74</v>
      </c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</row>
    <row r="172" spans="1:12" ht="17.100000000000001" customHeight="1" x14ac:dyDescent="0.25">
      <c r="A172" s="55" t="s">
        <v>379</v>
      </c>
      <c r="B172" s="56" t="s">
        <v>464</v>
      </c>
      <c r="C172" s="57" t="s">
        <v>75</v>
      </c>
      <c r="D172" s="10" t="s">
        <v>177</v>
      </c>
      <c r="E172" s="4">
        <f t="shared" ref="E172:E189" si="88">SUM(F172:L172)</f>
        <v>115</v>
      </c>
      <c r="F172" s="4">
        <v>0</v>
      </c>
      <c r="G172" s="4">
        <v>0</v>
      </c>
      <c r="H172" s="4">
        <v>115</v>
      </c>
      <c r="I172" s="4">
        <v>0</v>
      </c>
      <c r="J172" s="4">
        <v>0</v>
      </c>
      <c r="K172" s="4">
        <v>0</v>
      </c>
      <c r="L172" s="4">
        <v>0</v>
      </c>
    </row>
    <row r="173" spans="1:12" ht="17.100000000000001" customHeight="1" x14ac:dyDescent="0.25">
      <c r="A173" s="55"/>
      <c r="B173" s="56"/>
      <c r="C173" s="57"/>
      <c r="D173" s="10" t="s">
        <v>17</v>
      </c>
      <c r="E173" s="4">
        <f t="shared" si="88"/>
        <v>115</v>
      </c>
      <c r="F173" s="4">
        <v>0</v>
      </c>
      <c r="G173" s="4">
        <v>0</v>
      </c>
      <c r="H173" s="4">
        <v>115</v>
      </c>
      <c r="I173" s="4">
        <v>0</v>
      </c>
      <c r="J173" s="4">
        <v>0</v>
      </c>
      <c r="K173" s="4">
        <v>0</v>
      </c>
      <c r="L173" s="4">
        <v>0</v>
      </c>
    </row>
    <row r="174" spans="1:12" ht="17.100000000000001" customHeight="1" x14ac:dyDescent="0.25">
      <c r="A174" s="55" t="s">
        <v>380</v>
      </c>
      <c r="B174" s="56" t="s">
        <v>76</v>
      </c>
      <c r="C174" s="57" t="s">
        <v>75</v>
      </c>
      <c r="D174" s="10" t="s">
        <v>177</v>
      </c>
      <c r="E174" s="4">
        <f t="shared" si="88"/>
        <v>85</v>
      </c>
      <c r="F174" s="4">
        <v>0</v>
      </c>
      <c r="G174" s="4">
        <v>0</v>
      </c>
      <c r="H174" s="4">
        <v>85</v>
      </c>
      <c r="I174" s="4">
        <v>0</v>
      </c>
      <c r="J174" s="4">
        <v>0</v>
      </c>
      <c r="K174" s="4">
        <v>0</v>
      </c>
      <c r="L174" s="4">
        <v>0</v>
      </c>
    </row>
    <row r="175" spans="1:12" ht="17.100000000000001" customHeight="1" x14ac:dyDescent="0.25">
      <c r="A175" s="55"/>
      <c r="B175" s="56"/>
      <c r="C175" s="57"/>
      <c r="D175" s="10" t="s">
        <v>17</v>
      </c>
      <c r="E175" s="4">
        <f t="shared" si="88"/>
        <v>85</v>
      </c>
      <c r="F175" s="4">
        <v>0</v>
      </c>
      <c r="G175" s="4">
        <v>0</v>
      </c>
      <c r="H175" s="4">
        <v>85</v>
      </c>
      <c r="I175" s="4">
        <v>0</v>
      </c>
      <c r="J175" s="4">
        <v>0</v>
      </c>
      <c r="K175" s="4">
        <v>0</v>
      </c>
      <c r="L175" s="4">
        <v>0</v>
      </c>
    </row>
    <row r="176" spans="1:12" ht="17.100000000000001" customHeight="1" x14ac:dyDescent="0.25">
      <c r="A176" s="55" t="s">
        <v>381</v>
      </c>
      <c r="B176" s="56" t="s">
        <v>346</v>
      </c>
      <c r="C176" s="57" t="s">
        <v>75</v>
      </c>
      <c r="D176" s="10" t="s">
        <v>177</v>
      </c>
      <c r="E176" s="4">
        <f t="shared" si="88"/>
        <v>0</v>
      </c>
      <c r="F176" s="4">
        <v>0</v>
      </c>
      <c r="G176" s="4">
        <v>0</v>
      </c>
      <c r="H176" s="4">
        <v>0</v>
      </c>
      <c r="I176" s="4">
        <v>0</v>
      </c>
      <c r="J176" s="4">
        <v>0</v>
      </c>
      <c r="K176" s="4">
        <v>0</v>
      </c>
      <c r="L176" s="4">
        <v>0</v>
      </c>
    </row>
    <row r="177" spans="1:12" ht="17.100000000000001" customHeight="1" x14ac:dyDescent="0.25">
      <c r="A177" s="55"/>
      <c r="B177" s="56"/>
      <c r="C177" s="57"/>
      <c r="D177" s="10" t="s">
        <v>17</v>
      </c>
      <c r="E177" s="4">
        <f t="shared" si="88"/>
        <v>0</v>
      </c>
      <c r="F177" s="4">
        <v>0</v>
      </c>
      <c r="G177" s="4">
        <v>0</v>
      </c>
      <c r="H177" s="4">
        <v>0</v>
      </c>
      <c r="I177" s="4">
        <v>0</v>
      </c>
      <c r="J177" s="4">
        <v>0</v>
      </c>
      <c r="K177" s="4">
        <v>0</v>
      </c>
      <c r="L177" s="4">
        <v>0</v>
      </c>
    </row>
    <row r="178" spans="1:12" ht="17.100000000000001" customHeight="1" x14ac:dyDescent="0.25">
      <c r="A178" s="55" t="s">
        <v>77</v>
      </c>
      <c r="B178" s="56" t="s">
        <v>465</v>
      </c>
      <c r="C178" s="57" t="s">
        <v>75</v>
      </c>
      <c r="D178" s="10" t="s">
        <v>177</v>
      </c>
      <c r="E178" s="4">
        <f t="shared" si="88"/>
        <v>2400</v>
      </c>
      <c r="F178" s="4">
        <v>0</v>
      </c>
      <c r="G178" s="4">
        <f>G179+G180</f>
        <v>1600</v>
      </c>
      <c r="H178" s="4">
        <f t="shared" ref="H178:L178" si="89">H179+H180</f>
        <v>800</v>
      </c>
      <c r="I178" s="4">
        <f t="shared" si="89"/>
        <v>0</v>
      </c>
      <c r="J178" s="4">
        <f t="shared" si="89"/>
        <v>0</v>
      </c>
      <c r="K178" s="4">
        <f t="shared" si="89"/>
        <v>0</v>
      </c>
      <c r="L178" s="4">
        <f t="shared" si="89"/>
        <v>0</v>
      </c>
    </row>
    <row r="179" spans="1:12" ht="17.100000000000001" customHeight="1" x14ac:dyDescent="0.25">
      <c r="A179" s="55"/>
      <c r="B179" s="56"/>
      <c r="C179" s="57"/>
      <c r="D179" s="10" t="s">
        <v>17</v>
      </c>
      <c r="E179" s="4">
        <f t="shared" si="88"/>
        <v>1600</v>
      </c>
      <c r="F179" s="4">
        <v>0</v>
      </c>
      <c r="G179" s="4">
        <v>800</v>
      </c>
      <c r="H179" s="4">
        <v>800</v>
      </c>
      <c r="I179" s="4">
        <v>0</v>
      </c>
      <c r="J179" s="4">
        <v>0</v>
      </c>
      <c r="K179" s="4">
        <v>0</v>
      </c>
      <c r="L179" s="4">
        <v>0</v>
      </c>
    </row>
    <row r="180" spans="1:12" ht="17.100000000000001" customHeight="1" x14ac:dyDescent="0.25">
      <c r="A180" s="55"/>
      <c r="B180" s="56"/>
      <c r="C180" s="57"/>
      <c r="D180" s="10" t="s">
        <v>19</v>
      </c>
      <c r="E180" s="4">
        <f t="shared" si="88"/>
        <v>800</v>
      </c>
      <c r="F180" s="4">
        <v>0</v>
      </c>
      <c r="G180" s="4">
        <v>800</v>
      </c>
      <c r="H180" s="4">
        <v>0</v>
      </c>
      <c r="I180" s="4">
        <v>0</v>
      </c>
      <c r="J180" s="4">
        <v>0</v>
      </c>
      <c r="K180" s="4">
        <v>0</v>
      </c>
      <c r="L180" s="4">
        <v>0</v>
      </c>
    </row>
    <row r="181" spans="1:12" ht="17.100000000000001" customHeight="1" x14ac:dyDescent="0.25">
      <c r="A181" s="55" t="s">
        <v>382</v>
      </c>
      <c r="B181" s="56" t="s">
        <v>334</v>
      </c>
      <c r="C181" s="57" t="s">
        <v>75</v>
      </c>
      <c r="D181" s="10" t="s">
        <v>177</v>
      </c>
      <c r="E181" s="4">
        <f t="shared" si="88"/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</row>
    <row r="182" spans="1:12" ht="17.100000000000001" customHeight="1" x14ac:dyDescent="0.25">
      <c r="A182" s="55"/>
      <c r="B182" s="56"/>
      <c r="C182" s="57"/>
      <c r="D182" s="10" t="s">
        <v>17</v>
      </c>
      <c r="E182" s="4">
        <f t="shared" si="88"/>
        <v>0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0</v>
      </c>
    </row>
    <row r="183" spans="1:12" ht="42" customHeight="1" x14ac:dyDescent="0.25">
      <c r="A183" s="55" t="s">
        <v>383</v>
      </c>
      <c r="B183" s="56" t="s">
        <v>78</v>
      </c>
      <c r="C183" s="57" t="s">
        <v>460</v>
      </c>
      <c r="D183" s="10" t="s">
        <v>177</v>
      </c>
      <c r="E183" s="4">
        <f t="shared" si="88"/>
        <v>70</v>
      </c>
      <c r="F183" s="4">
        <v>0</v>
      </c>
      <c r="G183" s="4">
        <v>70</v>
      </c>
      <c r="H183" s="4">
        <v>0</v>
      </c>
      <c r="I183" s="4">
        <v>0</v>
      </c>
      <c r="J183" s="4">
        <v>0</v>
      </c>
      <c r="K183" s="4">
        <v>0</v>
      </c>
      <c r="L183" s="4">
        <v>0</v>
      </c>
    </row>
    <row r="184" spans="1:12" ht="17.100000000000001" customHeight="1" x14ac:dyDescent="0.25">
      <c r="A184" s="55"/>
      <c r="B184" s="56"/>
      <c r="C184" s="57"/>
      <c r="D184" s="10" t="s">
        <v>17</v>
      </c>
      <c r="E184" s="4">
        <f t="shared" si="88"/>
        <v>70</v>
      </c>
      <c r="F184" s="4">
        <v>0</v>
      </c>
      <c r="G184" s="4">
        <v>70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</row>
    <row r="185" spans="1:12" ht="17.100000000000001" customHeight="1" x14ac:dyDescent="0.25">
      <c r="A185" s="55" t="s">
        <v>384</v>
      </c>
      <c r="B185" s="56" t="s">
        <v>335</v>
      </c>
      <c r="C185" s="57" t="s">
        <v>327</v>
      </c>
      <c r="D185" s="10" t="s">
        <v>177</v>
      </c>
      <c r="E185" s="4">
        <f t="shared" si="88"/>
        <v>0</v>
      </c>
      <c r="F185" s="4">
        <v>0</v>
      </c>
      <c r="G185" s="4">
        <v>0</v>
      </c>
      <c r="H185" s="4">
        <v>0</v>
      </c>
      <c r="I185" s="4">
        <v>0</v>
      </c>
      <c r="J185" s="4">
        <v>0</v>
      </c>
      <c r="K185" s="4">
        <v>0</v>
      </c>
      <c r="L185" s="4">
        <v>0</v>
      </c>
    </row>
    <row r="186" spans="1:12" ht="17.100000000000001" customHeight="1" x14ac:dyDescent="0.25">
      <c r="A186" s="55"/>
      <c r="B186" s="56"/>
      <c r="C186" s="57"/>
      <c r="D186" s="10" t="s">
        <v>17</v>
      </c>
      <c r="E186" s="4">
        <f t="shared" si="88"/>
        <v>0</v>
      </c>
      <c r="F186" s="4">
        <v>0</v>
      </c>
      <c r="G186" s="4">
        <v>0</v>
      </c>
      <c r="H186" s="4">
        <v>0</v>
      </c>
      <c r="I186" s="4">
        <v>0</v>
      </c>
      <c r="J186" s="4">
        <v>0</v>
      </c>
      <c r="K186" s="4">
        <v>0</v>
      </c>
      <c r="L186" s="4">
        <v>0</v>
      </c>
    </row>
    <row r="187" spans="1:12" ht="17.100000000000001" customHeight="1" x14ac:dyDescent="0.25">
      <c r="A187" s="71" t="s">
        <v>385</v>
      </c>
      <c r="B187" s="71"/>
      <c r="C187" s="55"/>
      <c r="D187" s="10" t="s">
        <v>177</v>
      </c>
      <c r="E187" s="4">
        <f t="shared" si="88"/>
        <v>2670</v>
      </c>
      <c r="F187" s="4">
        <f>F188+F189</f>
        <v>0</v>
      </c>
      <c r="G187" s="4">
        <f t="shared" ref="G187:L187" si="90">G188+G189</f>
        <v>1670</v>
      </c>
      <c r="H187" s="4">
        <f t="shared" si="90"/>
        <v>1000</v>
      </c>
      <c r="I187" s="4">
        <f t="shared" si="90"/>
        <v>0</v>
      </c>
      <c r="J187" s="4">
        <f t="shared" si="90"/>
        <v>0</v>
      </c>
      <c r="K187" s="4">
        <f t="shared" si="90"/>
        <v>0</v>
      </c>
      <c r="L187" s="4">
        <f t="shared" si="90"/>
        <v>0</v>
      </c>
    </row>
    <row r="188" spans="1:12" ht="17.100000000000001" customHeight="1" x14ac:dyDescent="0.25">
      <c r="A188" s="71"/>
      <c r="B188" s="71"/>
      <c r="C188" s="55"/>
      <c r="D188" s="10" t="s">
        <v>17</v>
      </c>
      <c r="E188" s="4">
        <f t="shared" si="88"/>
        <v>1870</v>
      </c>
      <c r="F188" s="4">
        <f>F186+F184+F182+F179+F177+F175+F173</f>
        <v>0</v>
      </c>
      <c r="G188" s="4">
        <f t="shared" ref="G188:L188" si="91">G186+G184+G182+G179+G177+G175+G173</f>
        <v>870</v>
      </c>
      <c r="H188" s="4">
        <f t="shared" si="91"/>
        <v>1000</v>
      </c>
      <c r="I188" s="4">
        <f t="shared" si="91"/>
        <v>0</v>
      </c>
      <c r="J188" s="4">
        <f t="shared" si="91"/>
        <v>0</v>
      </c>
      <c r="K188" s="4">
        <f t="shared" si="91"/>
        <v>0</v>
      </c>
      <c r="L188" s="4">
        <f t="shared" si="91"/>
        <v>0</v>
      </c>
    </row>
    <row r="189" spans="1:12" ht="17.100000000000001" customHeight="1" x14ac:dyDescent="0.25">
      <c r="A189" s="71"/>
      <c r="B189" s="71"/>
      <c r="C189" s="55"/>
      <c r="D189" s="10" t="s">
        <v>19</v>
      </c>
      <c r="E189" s="4">
        <f t="shared" si="88"/>
        <v>800</v>
      </c>
      <c r="F189" s="4">
        <f>F180</f>
        <v>0</v>
      </c>
      <c r="G189" s="4">
        <f t="shared" ref="G189:L189" si="92">G180</f>
        <v>800</v>
      </c>
      <c r="H189" s="4">
        <f t="shared" si="92"/>
        <v>0</v>
      </c>
      <c r="I189" s="4">
        <f t="shared" si="92"/>
        <v>0</v>
      </c>
      <c r="J189" s="4">
        <f t="shared" si="92"/>
        <v>0</v>
      </c>
      <c r="K189" s="4">
        <f t="shared" si="92"/>
        <v>0</v>
      </c>
      <c r="L189" s="4">
        <f t="shared" si="92"/>
        <v>0</v>
      </c>
    </row>
    <row r="190" spans="1:12" ht="17.100000000000001" customHeight="1" x14ac:dyDescent="0.25">
      <c r="A190" s="57" t="s">
        <v>79</v>
      </c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</row>
    <row r="191" spans="1:12" ht="27.75" customHeight="1" x14ac:dyDescent="0.25">
      <c r="A191" s="47" t="s">
        <v>386</v>
      </c>
      <c r="B191" s="72" t="s">
        <v>80</v>
      </c>
      <c r="C191" s="47" t="s">
        <v>63</v>
      </c>
      <c r="D191" s="10" t="s">
        <v>177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4">
        <v>0</v>
      </c>
      <c r="K191" s="4">
        <v>0</v>
      </c>
      <c r="L191" s="4">
        <v>0</v>
      </c>
    </row>
    <row r="192" spans="1:12" ht="17.100000000000001" customHeight="1" x14ac:dyDescent="0.25">
      <c r="A192" s="49"/>
      <c r="B192" s="73"/>
      <c r="C192" s="49"/>
      <c r="D192" s="10" t="s">
        <v>17</v>
      </c>
      <c r="E192" s="4">
        <v>0</v>
      </c>
      <c r="F192" s="4">
        <v>0</v>
      </c>
      <c r="G192" s="4">
        <v>0</v>
      </c>
      <c r="H192" s="4">
        <v>0</v>
      </c>
      <c r="I192" s="4">
        <v>0</v>
      </c>
      <c r="J192" s="4">
        <v>0</v>
      </c>
      <c r="K192" s="4">
        <v>0</v>
      </c>
      <c r="L192" s="4">
        <v>0</v>
      </c>
    </row>
    <row r="193" spans="1:12" ht="23.25" customHeight="1" x14ac:dyDescent="0.25">
      <c r="A193" s="47" t="s">
        <v>387</v>
      </c>
      <c r="B193" s="72" t="s">
        <v>81</v>
      </c>
      <c r="C193" s="47" t="s">
        <v>63</v>
      </c>
      <c r="D193" s="10" t="s">
        <v>177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</row>
    <row r="194" spans="1:12" ht="17.100000000000001" customHeight="1" x14ac:dyDescent="0.25">
      <c r="A194" s="49"/>
      <c r="B194" s="73"/>
      <c r="C194" s="49"/>
      <c r="D194" s="10" t="s">
        <v>17</v>
      </c>
      <c r="E194" s="4">
        <v>0</v>
      </c>
      <c r="F194" s="4">
        <v>0</v>
      </c>
      <c r="G194" s="4">
        <v>0</v>
      </c>
      <c r="H194" s="4">
        <v>0</v>
      </c>
      <c r="I194" s="4">
        <v>0</v>
      </c>
      <c r="J194" s="4">
        <v>0</v>
      </c>
      <c r="K194" s="4">
        <v>0</v>
      </c>
      <c r="L194" s="4">
        <v>0</v>
      </c>
    </row>
    <row r="195" spans="1:12" ht="17.100000000000001" customHeight="1" x14ac:dyDescent="0.25">
      <c r="A195" s="47" t="s">
        <v>388</v>
      </c>
      <c r="B195" s="72" t="s">
        <v>82</v>
      </c>
      <c r="C195" s="47" t="s">
        <v>63</v>
      </c>
      <c r="D195" s="10" t="s">
        <v>177</v>
      </c>
      <c r="E195" s="4">
        <v>0</v>
      </c>
      <c r="F195" s="4">
        <v>0</v>
      </c>
      <c r="G195" s="4">
        <v>0</v>
      </c>
      <c r="H195" s="4">
        <v>0</v>
      </c>
      <c r="I195" s="4">
        <v>0</v>
      </c>
      <c r="J195" s="4">
        <v>0</v>
      </c>
      <c r="K195" s="4">
        <v>0</v>
      </c>
      <c r="L195" s="4">
        <v>0</v>
      </c>
    </row>
    <row r="196" spans="1:12" ht="17.100000000000001" customHeight="1" x14ac:dyDescent="0.25">
      <c r="A196" s="49"/>
      <c r="B196" s="73"/>
      <c r="C196" s="49"/>
      <c r="D196" s="10" t="s">
        <v>17</v>
      </c>
      <c r="E196" s="4">
        <v>0</v>
      </c>
      <c r="F196" s="4">
        <v>0</v>
      </c>
      <c r="G196" s="4">
        <v>0</v>
      </c>
      <c r="H196" s="4">
        <v>0</v>
      </c>
      <c r="I196" s="4">
        <v>0</v>
      </c>
      <c r="J196" s="4">
        <v>0</v>
      </c>
      <c r="K196" s="4">
        <v>0</v>
      </c>
      <c r="L196" s="4">
        <v>0</v>
      </c>
    </row>
    <row r="197" spans="1:12" ht="17.100000000000001" customHeight="1" x14ac:dyDescent="0.25">
      <c r="A197" s="55" t="s">
        <v>389</v>
      </c>
      <c r="B197" s="56" t="s">
        <v>83</v>
      </c>
      <c r="C197" s="57" t="s">
        <v>52</v>
      </c>
      <c r="D197" s="10" t="s">
        <v>177</v>
      </c>
      <c r="E197" s="4">
        <f>SUM(F197:L197)</f>
        <v>4059.7000000000003</v>
      </c>
      <c r="F197" s="4">
        <f>F198+F199</f>
        <v>294.39999999999998</v>
      </c>
      <c r="G197" s="4">
        <f t="shared" ref="G197:L197" si="93">G198+G199</f>
        <v>467.6</v>
      </c>
      <c r="H197" s="4">
        <f t="shared" si="93"/>
        <v>823.30000000000007</v>
      </c>
      <c r="I197" s="4">
        <f t="shared" si="93"/>
        <v>414.7</v>
      </c>
      <c r="J197" s="4">
        <f t="shared" si="93"/>
        <v>788.2</v>
      </c>
      <c r="K197" s="4">
        <f t="shared" si="93"/>
        <v>813.4</v>
      </c>
      <c r="L197" s="4">
        <f t="shared" si="93"/>
        <v>458.1</v>
      </c>
    </row>
    <row r="198" spans="1:12" ht="17.100000000000001" customHeight="1" x14ac:dyDescent="0.25">
      <c r="A198" s="55"/>
      <c r="B198" s="56"/>
      <c r="C198" s="57"/>
      <c r="D198" s="10" t="s">
        <v>17</v>
      </c>
      <c r="E198" s="4">
        <f>SUM(F198:L198)</f>
        <v>58.900000000000006</v>
      </c>
      <c r="F198" s="4">
        <v>10</v>
      </c>
      <c r="G198" s="4">
        <v>7.5</v>
      </c>
      <c r="H198" s="4">
        <v>8.1999999999999993</v>
      </c>
      <c r="I198" s="4">
        <v>10</v>
      </c>
      <c r="J198" s="4">
        <v>8.1999999999999993</v>
      </c>
      <c r="K198" s="4">
        <f>9.9+0.1</f>
        <v>10</v>
      </c>
      <c r="L198" s="4">
        <v>5</v>
      </c>
    </row>
    <row r="199" spans="1:12" ht="17.100000000000001" customHeight="1" x14ac:dyDescent="0.25">
      <c r="A199" s="55"/>
      <c r="B199" s="56"/>
      <c r="C199" s="57"/>
      <c r="D199" s="10" t="s">
        <v>19</v>
      </c>
      <c r="E199" s="4">
        <f>SUM(F199:L199)</f>
        <v>4000.8</v>
      </c>
      <c r="F199" s="4">
        <v>284.39999999999998</v>
      </c>
      <c r="G199" s="4">
        <v>460.1</v>
      </c>
      <c r="H199" s="4">
        <v>815.1</v>
      </c>
      <c r="I199" s="4">
        <v>404.7</v>
      </c>
      <c r="J199" s="4">
        <f>817-37</f>
        <v>780</v>
      </c>
      <c r="K199" s="4">
        <f>817-13.6</f>
        <v>803.4</v>
      </c>
      <c r="L199" s="4">
        <v>453.1</v>
      </c>
    </row>
    <row r="200" spans="1:12" ht="17.100000000000001" customHeight="1" x14ac:dyDescent="0.25">
      <c r="A200" s="79" t="s">
        <v>490</v>
      </c>
      <c r="B200" s="81" t="s">
        <v>491</v>
      </c>
      <c r="C200" s="79" t="s">
        <v>63</v>
      </c>
      <c r="D200" s="21" t="s">
        <v>177</v>
      </c>
      <c r="E200" s="20">
        <v>0</v>
      </c>
      <c r="F200" s="20">
        <v>0</v>
      </c>
      <c r="G200" s="20">
        <v>0</v>
      </c>
      <c r="H200" s="20">
        <v>0</v>
      </c>
      <c r="I200" s="20">
        <v>0</v>
      </c>
      <c r="J200" s="20">
        <v>0</v>
      </c>
      <c r="K200" s="20">
        <v>0</v>
      </c>
      <c r="L200" s="20">
        <v>0</v>
      </c>
    </row>
    <row r="201" spans="1:12" ht="17.100000000000001" customHeight="1" x14ac:dyDescent="0.25">
      <c r="A201" s="80"/>
      <c r="B201" s="82"/>
      <c r="C201" s="80"/>
      <c r="D201" s="21" t="s">
        <v>19</v>
      </c>
      <c r="E201" s="20">
        <v>0</v>
      </c>
      <c r="F201" s="20">
        <v>0</v>
      </c>
      <c r="G201" s="20">
        <v>0</v>
      </c>
      <c r="H201" s="20">
        <v>0</v>
      </c>
      <c r="I201" s="20">
        <v>0</v>
      </c>
      <c r="J201" s="20">
        <v>0</v>
      </c>
      <c r="K201" s="20">
        <v>0</v>
      </c>
      <c r="L201" s="20">
        <v>1386.7</v>
      </c>
    </row>
    <row r="202" spans="1:12" ht="17.100000000000001" customHeight="1" x14ac:dyDescent="0.25">
      <c r="A202" s="71" t="s">
        <v>390</v>
      </c>
      <c r="B202" s="71"/>
      <c r="C202" s="57"/>
      <c r="D202" s="10" t="s">
        <v>177</v>
      </c>
      <c r="E202" s="4">
        <f>E203+E204</f>
        <v>4059.7000000000003</v>
      </c>
      <c r="F202" s="4">
        <f>F203+F204</f>
        <v>294.39999999999998</v>
      </c>
      <c r="G202" s="4">
        <f t="shared" ref="G202:L202" si="94">G203+G204</f>
        <v>467.6</v>
      </c>
      <c r="H202" s="4">
        <f t="shared" si="94"/>
        <v>823.30000000000007</v>
      </c>
      <c r="I202" s="4">
        <f t="shared" si="94"/>
        <v>414.7</v>
      </c>
      <c r="J202" s="4">
        <f>J203+J204</f>
        <v>788.2</v>
      </c>
      <c r="K202" s="4">
        <f t="shared" si="94"/>
        <v>813.4</v>
      </c>
      <c r="L202" s="4">
        <f t="shared" si="94"/>
        <v>1844.8000000000002</v>
      </c>
    </row>
    <row r="203" spans="1:12" ht="17.100000000000001" customHeight="1" x14ac:dyDescent="0.25">
      <c r="A203" s="71"/>
      <c r="B203" s="71"/>
      <c r="C203" s="57"/>
      <c r="D203" s="10" t="s">
        <v>17</v>
      </c>
      <c r="E203" s="4">
        <f>E198</f>
        <v>58.900000000000006</v>
      </c>
      <c r="F203" s="4">
        <f>F198</f>
        <v>10</v>
      </c>
      <c r="G203" s="4">
        <f t="shared" ref="G203:L203" si="95">G198</f>
        <v>7.5</v>
      </c>
      <c r="H203" s="4">
        <f t="shared" si="95"/>
        <v>8.1999999999999993</v>
      </c>
      <c r="I203" s="4">
        <f t="shared" si="95"/>
        <v>10</v>
      </c>
      <c r="J203" s="4">
        <v>8.1999999999999993</v>
      </c>
      <c r="K203" s="4">
        <f t="shared" si="95"/>
        <v>10</v>
      </c>
      <c r="L203" s="4">
        <f t="shared" si="95"/>
        <v>5</v>
      </c>
    </row>
    <row r="204" spans="1:12" ht="17.100000000000001" customHeight="1" x14ac:dyDescent="0.25">
      <c r="A204" s="71"/>
      <c r="B204" s="71"/>
      <c r="C204" s="57"/>
      <c r="D204" s="10" t="s">
        <v>19</v>
      </c>
      <c r="E204" s="4">
        <f t="shared" ref="E204:K204" si="96">E199+E201</f>
        <v>4000.8</v>
      </c>
      <c r="F204" s="4">
        <f t="shared" si="96"/>
        <v>284.39999999999998</v>
      </c>
      <c r="G204" s="4">
        <f t="shared" si="96"/>
        <v>460.1</v>
      </c>
      <c r="H204" s="4">
        <f t="shared" si="96"/>
        <v>815.1</v>
      </c>
      <c r="I204" s="4">
        <f t="shared" si="96"/>
        <v>404.7</v>
      </c>
      <c r="J204" s="4">
        <f t="shared" si="96"/>
        <v>780</v>
      </c>
      <c r="K204" s="4">
        <f t="shared" si="96"/>
        <v>803.4</v>
      </c>
      <c r="L204" s="4">
        <f>L199+L201</f>
        <v>1839.8000000000002</v>
      </c>
    </row>
    <row r="205" spans="1:12" ht="17.100000000000001" customHeight="1" x14ac:dyDescent="0.25">
      <c r="A205" s="57" t="s">
        <v>84</v>
      </c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</row>
    <row r="206" spans="1:12" ht="30.75" customHeight="1" x14ac:dyDescent="0.25">
      <c r="A206" s="85" t="s">
        <v>391</v>
      </c>
      <c r="B206" s="72" t="s">
        <v>85</v>
      </c>
      <c r="C206" s="47" t="s">
        <v>63</v>
      </c>
      <c r="D206" s="10" t="s">
        <v>177</v>
      </c>
      <c r="E206" s="4">
        <v>0</v>
      </c>
      <c r="F206" s="4">
        <v>0</v>
      </c>
      <c r="G206" s="4">
        <v>0</v>
      </c>
      <c r="H206" s="4">
        <v>0</v>
      </c>
      <c r="I206" s="4">
        <v>0</v>
      </c>
      <c r="J206" s="4">
        <v>0</v>
      </c>
      <c r="K206" s="4">
        <v>0</v>
      </c>
      <c r="L206" s="4">
        <v>0</v>
      </c>
    </row>
    <row r="207" spans="1:12" ht="17.100000000000001" customHeight="1" x14ac:dyDescent="0.25">
      <c r="A207" s="86"/>
      <c r="B207" s="73"/>
      <c r="C207" s="49"/>
      <c r="D207" s="7" t="s">
        <v>17</v>
      </c>
      <c r="E207" s="4">
        <v>0</v>
      </c>
      <c r="F207" s="4">
        <v>0</v>
      </c>
      <c r="G207" s="4">
        <v>0</v>
      </c>
      <c r="H207" s="4">
        <v>0</v>
      </c>
      <c r="I207" s="4">
        <v>0</v>
      </c>
      <c r="J207" s="4">
        <v>0</v>
      </c>
      <c r="K207" s="4">
        <v>0</v>
      </c>
      <c r="L207" s="4">
        <v>0</v>
      </c>
    </row>
    <row r="208" spans="1:12" ht="30.75" customHeight="1" x14ac:dyDescent="0.25">
      <c r="A208" s="55" t="s">
        <v>392</v>
      </c>
      <c r="B208" s="8" t="s">
        <v>86</v>
      </c>
      <c r="C208" s="57" t="s">
        <v>63</v>
      </c>
      <c r="D208" s="50" t="s">
        <v>177</v>
      </c>
      <c r="E208" s="83">
        <v>0</v>
      </c>
      <c r="F208" s="83">
        <v>0</v>
      </c>
      <c r="G208" s="83">
        <v>0</v>
      </c>
      <c r="H208" s="83">
        <v>0</v>
      </c>
      <c r="I208" s="83">
        <v>0</v>
      </c>
      <c r="J208" s="83">
        <v>0</v>
      </c>
      <c r="K208" s="83">
        <v>0</v>
      </c>
      <c r="L208" s="83">
        <v>0</v>
      </c>
    </row>
    <row r="209" spans="1:18" ht="17.100000000000001" customHeight="1" x14ac:dyDescent="0.25">
      <c r="A209" s="55"/>
      <c r="B209" s="14" t="s">
        <v>478</v>
      </c>
      <c r="C209" s="57"/>
      <c r="D209" s="52"/>
      <c r="E209" s="84"/>
      <c r="F209" s="84"/>
      <c r="G209" s="84"/>
      <c r="H209" s="84"/>
      <c r="I209" s="84"/>
      <c r="J209" s="84"/>
      <c r="K209" s="84"/>
      <c r="L209" s="84"/>
    </row>
    <row r="210" spans="1:18" ht="17.100000000000001" customHeight="1" x14ac:dyDescent="0.25">
      <c r="A210" s="55"/>
      <c r="B210" s="14" t="s">
        <v>477</v>
      </c>
      <c r="C210" s="57"/>
      <c r="D210" s="10" t="s">
        <v>17</v>
      </c>
      <c r="E210" s="4">
        <v>0</v>
      </c>
      <c r="F210" s="4">
        <v>0</v>
      </c>
      <c r="G210" s="4">
        <v>0</v>
      </c>
      <c r="H210" s="4">
        <v>0</v>
      </c>
      <c r="I210" s="4">
        <v>0</v>
      </c>
      <c r="J210" s="4">
        <v>0</v>
      </c>
      <c r="K210" s="4">
        <v>0</v>
      </c>
      <c r="L210" s="4">
        <v>0</v>
      </c>
    </row>
    <row r="211" spans="1:18" ht="17.100000000000001" customHeight="1" x14ac:dyDescent="0.25">
      <c r="A211" s="55" t="s">
        <v>393</v>
      </c>
      <c r="B211" s="56" t="s">
        <v>87</v>
      </c>
      <c r="C211" s="57" t="s">
        <v>63</v>
      </c>
      <c r="D211" s="10" t="s">
        <v>177</v>
      </c>
      <c r="E211" s="4">
        <f>SUM(F211:L211)</f>
        <v>268.90800000000002</v>
      </c>
      <c r="F211" s="4">
        <v>0</v>
      </c>
      <c r="G211" s="4">
        <v>40</v>
      </c>
      <c r="H211" s="4">
        <v>41.9</v>
      </c>
      <c r="I211" s="4">
        <v>43.9</v>
      </c>
      <c r="J211" s="4">
        <v>45.8</v>
      </c>
      <c r="K211" s="4">
        <f>K212</f>
        <v>47.7</v>
      </c>
      <c r="L211" s="4">
        <f t="shared" ref="L211" si="97">L212</f>
        <v>49.608000000000004</v>
      </c>
    </row>
    <row r="212" spans="1:18" ht="17.100000000000001" customHeight="1" x14ac:dyDescent="0.25">
      <c r="A212" s="55"/>
      <c r="B212" s="56"/>
      <c r="C212" s="57"/>
      <c r="D212" s="10" t="s">
        <v>17</v>
      </c>
      <c r="E212" s="4">
        <f>SUM(F212:L212)</f>
        <v>268.90800000000002</v>
      </c>
      <c r="F212" s="4">
        <v>0</v>
      </c>
      <c r="G212" s="4">
        <v>40</v>
      </c>
      <c r="H212" s="4">
        <v>41.9</v>
      </c>
      <c r="I212" s="4">
        <v>43.9</v>
      </c>
      <c r="J212" s="4">
        <v>45.8</v>
      </c>
      <c r="K212" s="4">
        <v>47.7</v>
      </c>
      <c r="L212" s="4">
        <f>K212+(K212/100*4)</f>
        <v>49.608000000000004</v>
      </c>
    </row>
    <row r="213" spans="1:18" ht="30.75" customHeight="1" x14ac:dyDescent="0.25">
      <c r="A213" s="9" t="s">
        <v>394</v>
      </c>
      <c r="B213" s="8" t="s">
        <v>88</v>
      </c>
      <c r="C213" s="10" t="s">
        <v>63</v>
      </c>
      <c r="D213" s="10" t="s">
        <v>177</v>
      </c>
      <c r="E213" s="4">
        <v>0</v>
      </c>
      <c r="F213" s="4">
        <v>0</v>
      </c>
      <c r="G213" s="4">
        <v>0</v>
      </c>
      <c r="H213" s="4">
        <v>0</v>
      </c>
      <c r="I213" s="4">
        <v>0</v>
      </c>
      <c r="J213" s="4">
        <v>0</v>
      </c>
      <c r="K213" s="4">
        <v>0</v>
      </c>
      <c r="L213" s="4">
        <v>0</v>
      </c>
    </row>
    <row r="214" spans="1:18" ht="34.5" customHeight="1" x14ac:dyDescent="0.25">
      <c r="A214" s="9" t="s">
        <v>395</v>
      </c>
      <c r="B214" s="8" t="s">
        <v>89</v>
      </c>
      <c r="C214" s="10" t="s">
        <v>63</v>
      </c>
      <c r="D214" s="10" t="s">
        <v>17</v>
      </c>
      <c r="E214" s="4">
        <v>0</v>
      </c>
      <c r="F214" s="4">
        <v>0</v>
      </c>
      <c r="G214" s="4">
        <v>0</v>
      </c>
      <c r="H214" s="4">
        <v>0</v>
      </c>
      <c r="I214" s="4">
        <v>0</v>
      </c>
      <c r="J214" s="4">
        <v>0</v>
      </c>
      <c r="K214" s="4">
        <v>0</v>
      </c>
      <c r="L214" s="4">
        <v>0</v>
      </c>
    </row>
    <row r="215" spans="1:18" ht="17.100000000000001" customHeight="1" x14ac:dyDescent="0.25">
      <c r="A215" s="55" t="s">
        <v>396</v>
      </c>
      <c r="B215" s="56" t="s">
        <v>438</v>
      </c>
      <c r="C215" s="57" t="s">
        <v>327</v>
      </c>
      <c r="D215" s="10" t="s">
        <v>177</v>
      </c>
      <c r="E215" s="4">
        <f>SUM(F215:L215)</f>
        <v>130.42400000000001</v>
      </c>
      <c r="F215" s="4">
        <v>0</v>
      </c>
      <c r="G215" s="4">
        <v>20</v>
      </c>
      <c r="H215" s="4">
        <v>20.100000000000001</v>
      </c>
      <c r="I215" s="4">
        <v>21.1</v>
      </c>
      <c r="J215" s="4">
        <v>22.1</v>
      </c>
      <c r="K215" s="4">
        <f>K216</f>
        <v>23.1</v>
      </c>
      <c r="L215" s="4">
        <f t="shared" ref="L215" si="98">L216</f>
        <v>24.024000000000001</v>
      </c>
    </row>
    <row r="216" spans="1:18" ht="17.100000000000001" customHeight="1" x14ac:dyDescent="0.25">
      <c r="A216" s="55"/>
      <c r="B216" s="56"/>
      <c r="C216" s="57"/>
      <c r="D216" s="10" t="s">
        <v>17</v>
      </c>
      <c r="E216" s="4">
        <f>SUM(F216:L216)</f>
        <v>130.42400000000001</v>
      </c>
      <c r="F216" s="4">
        <v>0</v>
      </c>
      <c r="G216" s="4">
        <v>20</v>
      </c>
      <c r="H216" s="4">
        <v>20.100000000000001</v>
      </c>
      <c r="I216" s="4">
        <v>21.1</v>
      </c>
      <c r="J216" s="4">
        <v>22.1</v>
      </c>
      <c r="K216" s="4">
        <v>23.1</v>
      </c>
      <c r="L216" s="4">
        <f>K216+(K216/100*4)</f>
        <v>24.024000000000001</v>
      </c>
    </row>
    <row r="217" spans="1:18" ht="17.100000000000001" customHeight="1" x14ac:dyDescent="0.25">
      <c r="A217" s="55" t="s">
        <v>397</v>
      </c>
      <c r="B217" s="56" t="s">
        <v>90</v>
      </c>
      <c r="C217" s="57" t="s">
        <v>327</v>
      </c>
      <c r="D217" s="10" t="s">
        <v>177</v>
      </c>
      <c r="E217" s="4">
        <f>SUM(F217:L217)</f>
        <v>268.90800000000002</v>
      </c>
      <c r="F217" s="4">
        <v>0</v>
      </c>
      <c r="G217" s="4">
        <v>40</v>
      </c>
      <c r="H217" s="4">
        <v>41.9</v>
      </c>
      <c r="I217" s="4">
        <v>43.9</v>
      </c>
      <c r="J217" s="4">
        <v>45.8</v>
      </c>
      <c r="K217" s="4">
        <f>K218</f>
        <v>47.7</v>
      </c>
      <c r="L217" s="4">
        <f t="shared" ref="L217" si="99">L218</f>
        <v>49.608000000000004</v>
      </c>
      <c r="N217" s="3"/>
      <c r="O217" s="3"/>
      <c r="P217" s="3"/>
      <c r="Q217" s="3"/>
      <c r="R217" s="3"/>
    </row>
    <row r="218" spans="1:18" ht="17.100000000000001" customHeight="1" x14ac:dyDescent="0.25">
      <c r="A218" s="55"/>
      <c r="B218" s="56"/>
      <c r="C218" s="57"/>
      <c r="D218" s="10" t="s">
        <v>17</v>
      </c>
      <c r="E218" s="4">
        <f>SUM(F218:L218)</f>
        <v>268.90800000000002</v>
      </c>
      <c r="F218" s="4">
        <v>0</v>
      </c>
      <c r="G218" s="4">
        <v>40</v>
      </c>
      <c r="H218" s="4">
        <v>41.9</v>
      </c>
      <c r="I218" s="4">
        <v>43.9</v>
      </c>
      <c r="J218" s="4">
        <v>45.8</v>
      </c>
      <c r="K218" s="4">
        <v>47.7</v>
      </c>
      <c r="L218" s="4">
        <f>K218+(K218/100*4)</f>
        <v>49.608000000000004</v>
      </c>
      <c r="M218" s="3"/>
      <c r="N218" s="3"/>
      <c r="O218" s="3"/>
    </row>
    <row r="219" spans="1:18" ht="17.100000000000001" customHeight="1" x14ac:dyDescent="0.25">
      <c r="A219" s="47" t="s">
        <v>398</v>
      </c>
      <c r="B219" s="72" t="s">
        <v>91</v>
      </c>
      <c r="C219" s="47" t="s">
        <v>63</v>
      </c>
      <c r="D219" s="10" t="s">
        <v>177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4">
        <v>0</v>
      </c>
      <c r="K219" s="4">
        <v>0</v>
      </c>
      <c r="L219" s="4">
        <v>0</v>
      </c>
    </row>
    <row r="220" spans="1:18" ht="17.100000000000001" customHeight="1" x14ac:dyDescent="0.25">
      <c r="A220" s="49"/>
      <c r="B220" s="73"/>
      <c r="C220" s="49"/>
      <c r="D220" s="10" t="s">
        <v>17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0</v>
      </c>
      <c r="K220" s="4">
        <v>0</v>
      </c>
      <c r="L220" s="4">
        <v>0</v>
      </c>
    </row>
    <row r="221" spans="1:18" ht="17.100000000000001" customHeight="1" x14ac:dyDescent="0.25">
      <c r="A221" s="55" t="s">
        <v>399</v>
      </c>
      <c r="B221" s="56" t="s">
        <v>436</v>
      </c>
      <c r="C221" s="57" t="s">
        <v>327</v>
      </c>
      <c r="D221" s="10" t="s">
        <v>177</v>
      </c>
      <c r="E221" s="4">
        <f>SUM(F221:L221)</f>
        <v>67.48</v>
      </c>
      <c r="F221" s="4">
        <v>0</v>
      </c>
      <c r="G221" s="4">
        <v>10</v>
      </c>
      <c r="H221" s="4">
        <v>10.5</v>
      </c>
      <c r="I221" s="4">
        <v>11</v>
      </c>
      <c r="J221" s="4">
        <v>11.5</v>
      </c>
      <c r="K221" s="4">
        <f>K222</f>
        <v>12</v>
      </c>
      <c r="L221" s="4">
        <f t="shared" ref="L221" si="100">L222</f>
        <v>12.48</v>
      </c>
    </row>
    <row r="222" spans="1:18" ht="17.100000000000001" customHeight="1" x14ac:dyDescent="0.25">
      <c r="A222" s="55"/>
      <c r="B222" s="56"/>
      <c r="C222" s="57"/>
      <c r="D222" s="10" t="s">
        <v>17</v>
      </c>
      <c r="E222" s="4">
        <f>SUM(F222:L222)</f>
        <v>67.48</v>
      </c>
      <c r="F222" s="4">
        <v>0</v>
      </c>
      <c r="G222" s="4">
        <v>10</v>
      </c>
      <c r="H222" s="4">
        <v>10.5</v>
      </c>
      <c r="I222" s="4">
        <v>11</v>
      </c>
      <c r="J222" s="4">
        <v>11.5</v>
      </c>
      <c r="K222" s="4">
        <v>12</v>
      </c>
      <c r="L222" s="4">
        <f>K222+(K222/100*4)</f>
        <v>12.48</v>
      </c>
    </row>
    <row r="223" spans="1:18" ht="17.100000000000001" customHeight="1" x14ac:dyDescent="0.25">
      <c r="A223" s="71" t="s">
        <v>400</v>
      </c>
      <c r="B223" s="71"/>
      <c r="C223" s="55"/>
      <c r="D223" s="10" t="s">
        <v>177</v>
      </c>
      <c r="E223" s="4">
        <f>SUM(F223:L223)</f>
        <v>735.72</v>
      </c>
      <c r="F223" s="4">
        <f>F224+F225</f>
        <v>0</v>
      </c>
      <c r="G223" s="4">
        <f t="shared" ref="G223:L223" si="101">G224+G225</f>
        <v>110</v>
      </c>
      <c r="H223" s="4">
        <f t="shared" si="101"/>
        <v>114.4</v>
      </c>
      <c r="I223" s="4">
        <f t="shared" si="101"/>
        <v>119.9</v>
      </c>
      <c r="J223" s="4">
        <f t="shared" si="101"/>
        <v>125.19999999999999</v>
      </c>
      <c r="K223" s="4">
        <f t="shared" si="101"/>
        <v>130.5</v>
      </c>
      <c r="L223" s="4">
        <f t="shared" si="101"/>
        <v>135.72000000000003</v>
      </c>
    </row>
    <row r="224" spans="1:18" ht="17.100000000000001" customHeight="1" x14ac:dyDescent="0.25">
      <c r="A224" s="71"/>
      <c r="B224" s="71"/>
      <c r="C224" s="55"/>
      <c r="D224" s="10" t="s">
        <v>17</v>
      </c>
      <c r="E224" s="4">
        <f>SUM(F224:L224)</f>
        <v>735.72</v>
      </c>
      <c r="F224" s="4">
        <f>F222+F218+F212</f>
        <v>0</v>
      </c>
      <c r="G224" s="4">
        <f>G222+G218+G212+G216</f>
        <v>110</v>
      </c>
      <c r="H224" s="4">
        <f t="shared" ref="H224:L224" si="102">H222+H218+H212+H216</f>
        <v>114.4</v>
      </c>
      <c r="I224" s="4">
        <f t="shared" si="102"/>
        <v>119.9</v>
      </c>
      <c r="J224" s="4">
        <f t="shared" si="102"/>
        <v>125.19999999999999</v>
      </c>
      <c r="K224" s="4">
        <f t="shared" si="102"/>
        <v>130.5</v>
      </c>
      <c r="L224" s="4">
        <f t="shared" si="102"/>
        <v>135.72000000000003</v>
      </c>
    </row>
    <row r="225" spans="1:12" ht="17.100000000000001" customHeight="1" x14ac:dyDescent="0.25">
      <c r="A225" s="71"/>
      <c r="B225" s="71"/>
      <c r="C225" s="55"/>
      <c r="D225" s="9" t="s">
        <v>19</v>
      </c>
      <c r="E225" s="4">
        <f>SUM(F225:L225)</f>
        <v>0</v>
      </c>
      <c r="F225" s="4">
        <f>0</f>
        <v>0</v>
      </c>
      <c r="G225" s="4">
        <f>0</f>
        <v>0</v>
      </c>
      <c r="H225" s="4">
        <f>0</f>
        <v>0</v>
      </c>
      <c r="I225" s="4">
        <f>0</f>
        <v>0</v>
      </c>
      <c r="J225" s="4">
        <f>0</f>
        <v>0</v>
      </c>
      <c r="K225" s="4">
        <f>0</f>
        <v>0</v>
      </c>
      <c r="L225" s="4">
        <f>0</f>
        <v>0</v>
      </c>
    </row>
    <row r="226" spans="1:12" ht="17.100000000000001" customHeight="1" x14ac:dyDescent="0.25">
      <c r="A226" s="75" t="s">
        <v>92</v>
      </c>
      <c r="B226" s="76"/>
      <c r="C226" s="76"/>
      <c r="D226" s="76"/>
      <c r="E226" s="76"/>
      <c r="F226" s="76"/>
      <c r="G226" s="76"/>
      <c r="H226" s="76"/>
      <c r="I226" s="76"/>
      <c r="J226" s="76"/>
      <c r="K226" s="76"/>
      <c r="L226" s="76"/>
    </row>
    <row r="227" spans="1:12" ht="17.100000000000001" customHeight="1" x14ac:dyDescent="0.25">
      <c r="A227" s="47" t="s">
        <v>401</v>
      </c>
      <c r="B227" s="72" t="s">
        <v>93</v>
      </c>
      <c r="C227" s="47" t="s">
        <v>63</v>
      </c>
      <c r="D227" s="10" t="s">
        <v>177</v>
      </c>
      <c r="E227" s="4">
        <f t="shared" ref="E227:E232" si="103">SUM(F227:L227)</f>
        <v>0</v>
      </c>
      <c r="F227" s="4">
        <f>0</f>
        <v>0</v>
      </c>
      <c r="G227" s="4">
        <f>0</f>
        <v>0</v>
      </c>
      <c r="H227" s="4">
        <f>0</f>
        <v>0</v>
      </c>
      <c r="I227" s="4">
        <f>0</f>
        <v>0</v>
      </c>
      <c r="J227" s="4">
        <f>0</f>
        <v>0</v>
      </c>
      <c r="K227" s="4">
        <f>0</f>
        <v>0</v>
      </c>
      <c r="L227" s="4">
        <f>0</f>
        <v>0</v>
      </c>
    </row>
    <row r="228" spans="1:12" ht="17.100000000000001" customHeight="1" x14ac:dyDescent="0.25">
      <c r="A228" s="49"/>
      <c r="B228" s="73"/>
      <c r="C228" s="49"/>
      <c r="D228" s="9" t="s">
        <v>17</v>
      </c>
      <c r="E228" s="4">
        <f t="shared" si="103"/>
        <v>0</v>
      </c>
      <c r="F228" s="4">
        <f>0</f>
        <v>0</v>
      </c>
      <c r="G228" s="4">
        <f>0</f>
        <v>0</v>
      </c>
      <c r="H228" s="4">
        <f>0</f>
        <v>0</v>
      </c>
      <c r="I228" s="4">
        <f>0</f>
        <v>0</v>
      </c>
      <c r="J228" s="4">
        <f>0</f>
        <v>0</v>
      </c>
      <c r="K228" s="4">
        <f>0</f>
        <v>0</v>
      </c>
      <c r="L228" s="4">
        <f>0</f>
        <v>0</v>
      </c>
    </row>
    <row r="229" spans="1:12" ht="17.100000000000001" customHeight="1" x14ac:dyDescent="0.25">
      <c r="A229" s="47" t="s">
        <v>402</v>
      </c>
      <c r="B229" s="72" t="s">
        <v>94</v>
      </c>
      <c r="C229" s="47" t="s">
        <v>63</v>
      </c>
      <c r="D229" s="10" t="s">
        <v>177</v>
      </c>
      <c r="E229" s="4">
        <f t="shared" si="103"/>
        <v>0</v>
      </c>
      <c r="F229" s="4">
        <f>0</f>
        <v>0</v>
      </c>
      <c r="G229" s="4">
        <f>0</f>
        <v>0</v>
      </c>
      <c r="H229" s="4">
        <f>0</f>
        <v>0</v>
      </c>
      <c r="I229" s="4">
        <f>0</f>
        <v>0</v>
      </c>
      <c r="J229" s="4">
        <f>0</f>
        <v>0</v>
      </c>
      <c r="K229" s="4">
        <f>0</f>
        <v>0</v>
      </c>
      <c r="L229" s="4">
        <f>0</f>
        <v>0</v>
      </c>
    </row>
    <row r="230" spans="1:12" ht="17.100000000000001" customHeight="1" x14ac:dyDescent="0.25">
      <c r="A230" s="49"/>
      <c r="B230" s="73"/>
      <c r="C230" s="49"/>
      <c r="D230" s="9" t="s">
        <v>17</v>
      </c>
      <c r="E230" s="4">
        <f t="shared" si="103"/>
        <v>0</v>
      </c>
      <c r="F230" s="4">
        <f>0</f>
        <v>0</v>
      </c>
      <c r="G230" s="4">
        <f>0</f>
        <v>0</v>
      </c>
      <c r="H230" s="4">
        <f>0</f>
        <v>0</v>
      </c>
      <c r="I230" s="4">
        <f>0</f>
        <v>0</v>
      </c>
      <c r="J230" s="4">
        <f>0</f>
        <v>0</v>
      </c>
      <c r="K230" s="4">
        <f>0</f>
        <v>0</v>
      </c>
      <c r="L230" s="4">
        <f>0</f>
        <v>0</v>
      </c>
    </row>
    <row r="231" spans="1:12" ht="17.100000000000001" customHeight="1" x14ac:dyDescent="0.25">
      <c r="A231" s="47" t="s">
        <v>403</v>
      </c>
      <c r="B231" s="72" t="s">
        <v>95</v>
      </c>
      <c r="C231" s="47" t="s">
        <v>63</v>
      </c>
      <c r="D231" s="10" t="s">
        <v>177</v>
      </c>
      <c r="E231" s="4">
        <f t="shared" si="103"/>
        <v>0</v>
      </c>
      <c r="F231" s="4">
        <f>0</f>
        <v>0</v>
      </c>
      <c r="G231" s="4">
        <f>0</f>
        <v>0</v>
      </c>
      <c r="H231" s="4">
        <f>0</f>
        <v>0</v>
      </c>
      <c r="I231" s="4">
        <f>0</f>
        <v>0</v>
      </c>
      <c r="J231" s="4">
        <f>0</f>
        <v>0</v>
      </c>
      <c r="K231" s="4">
        <f>0</f>
        <v>0</v>
      </c>
      <c r="L231" s="4">
        <f>0</f>
        <v>0</v>
      </c>
    </row>
    <row r="232" spans="1:12" ht="17.100000000000001" customHeight="1" x14ac:dyDescent="0.25">
      <c r="A232" s="49"/>
      <c r="B232" s="73"/>
      <c r="C232" s="49"/>
      <c r="D232" s="9" t="s">
        <v>17</v>
      </c>
      <c r="E232" s="4">
        <f t="shared" si="103"/>
        <v>0</v>
      </c>
      <c r="F232" s="4">
        <f>0</f>
        <v>0</v>
      </c>
      <c r="G232" s="4">
        <f>0</f>
        <v>0</v>
      </c>
      <c r="H232" s="4">
        <f>0</f>
        <v>0</v>
      </c>
      <c r="I232" s="4">
        <f>0</f>
        <v>0</v>
      </c>
      <c r="J232" s="4">
        <f>0</f>
        <v>0</v>
      </c>
      <c r="K232" s="4">
        <f>0</f>
        <v>0</v>
      </c>
      <c r="L232" s="4">
        <f>0</f>
        <v>0</v>
      </c>
    </row>
    <row r="233" spans="1:12" ht="17.100000000000001" customHeight="1" x14ac:dyDescent="0.25">
      <c r="A233" s="71" t="s">
        <v>404</v>
      </c>
      <c r="B233" s="71"/>
      <c r="C233" s="57"/>
      <c r="D233" s="10" t="s">
        <v>177</v>
      </c>
      <c r="E233" s="4">
        <v>0</v>
      </c>
      <c r="F233" s="4">
        <v>0</v>
      </c>
      <c r="G233" s="4">
        <v>0</v>
      </c>
      <c r="H233" s="4">
        <v>0</v>
      </c>
      <c r="I233" s="4">
        <v>0</v>
      </c>
      <c r="J233" s="4">
        <v>0</v>
      </c>
      <c r="K233" s="4">
        <v>0</v>
      </c>
      <c r="L233" s="4">
        <v>0</v>
      </c>
    </row>
    <row r="234" spans="1:12" ht="17.100000000000001" customHeight="1" x14ac:dyDescent="0.25">
      <c r="A234" s="71"/>
      <c r="B234" s="71"/>
      <c r="C234" s="57"/>
      <c r="D234" s="10" t="s">
        <v>17</v>
      </c>
      <c r="E234" s="4">
        <v>0</v>
      </c>
      <c r="F234" s="4">
        <v>0</v>
      </c>
      <c r="G234" s="4">
        <v>0</v>
      </c>
      <c r="H234" s="4">
        <v>0</v>
      </c>
      <c r="I234" s="4">
        <v>0</v>
      </c>
      <c r="J234" s="4">
        <v>0</v>
      </c>
      <c r="K234" s="4">
        <v>0</v>
      </c>
      <c r="L234" s="4">
        <v>0</v>
      </c>
    </row>
    <row r="235" spans="1:12" ht="17.100000000000001" customHeight="1" x14ac:dyDescent="0.25">
      <c r="A235" s="71"/>
      <c r="B235" s="71"/>
      <c r="C235" s="57"/>
      <c r="D235" s="9" t="s">
        <v>19</v>
      </c>
      <c r="E235" s="4">
        <v>0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</row>
    <row r="236" spans="1:12" ht="17.100000000000001" customHeight="1" x14ac:dyDescent="0.25">
      <c r="A236" s="67" t="s">
        <v>178</v>
      </c>
      <c r="B236" s="53"/>
      <c r="C236" s="50"/>
      <c r="D236" s="10" t="s">
        <v>177</v>
      </c>
      <c r="E236" s="4">
        <f>SUM(F236:L236)</f>
        <v>606116.696</v>
      </c>
      <c r="F236" s="4">
        <f>F237+F238</f>
        <v>43530.2</v>
      </c>
      <c r="G236" s="4">
        <f t="shared" ref="G236:H236" si="104">G237+G238</f>
        <v>85151.1</v>
      </c>
      <c r="H236" s="4">
        <f t="shared" si="104"/>
        <v>29318</v>
      </c>
      <c r="I236" s="4">
        <f>I237+I238+I239</f>
        <v>34566.1</v>
      </c>
      <c r="J236" s="4">
        <f>J237+J238+J239</f>
        <v>50109.3</v>
      </c>
      <c r="K236" s="4">
        <f t="shared" ref="K236:L236" si="105">K237+K238+K239</f>
        <v>181593.9</v>
      </c>
      <c r="L236" s="4">
        <f t="shared" si="105"/>
        <v>181848.09599999999</v>
      </c>
    </row>
    <row r="237" spans="1:12" ht="17.100000000000001" customHeight="1" x14ac:dyDescent="0.25">
      <c r="A237" s="68"/>
      <c r="B237" s="54"/>
      <c r="C237" s="51"/>
      <c r="D237" s="10" t="s">
        <v>17</v>
      </c>
      <c r="E237" s="4">
        <f>SUM(F237:L237)</f>
        <v>281516.79599999997</v>
      </c>
      <c r="F237" s="4">
        <f t="shared" ref="F237:L237" si="106">F234+F224+F203+F188+F169+F159+F123+F102</f>
        <v>14432.5</v>
      </c>
      <c r="G237" s="4">
        <f t="shared" si="106"/>
        <v>17477.7</v>
      </c>
      <c r="H237" s="4">
        <f t="shared" si="106"/>
        <v>27834.5</v>
      </c>
      <c r="I237" s="4">
        <f t="shared" si="106"/>
        <v>33060.9</v>
      </c>
      <c r="J237" s="4">
        <f t="shared" si="106"/>
        <v>29697.9</v>
      </c>
      <c r="K237" s="4">
        <f t="shared" si="106"/>
        <v>41886.6</v>
      </c>
      <c r="L237" s="4">
        <f t="shared" si="106"/>
        <v>117126.696</v>
      </c>
    </row>
    <row r="238" spans="1:12" ht="17.100000000000001" customHeight="1" x14ac:dyDescent="0.25">
      <c r="A238" s="68"/>
      <c r="B238" s="54"/>
      <c r="C238" s="51"/>
      <c r="D238" s="9" t="s">
        <v>19</v>
      </c>
      <c r="E238" s="4">
        <f>SUM(F238:L238)</f>
        <v>304012</v>
      </c>
      <c r="F238" s="4">
        <f t="shared" ref="F238:L238" si="107">F235+F225+F204+F189+F170+F160+F103</f>
        <v>29097.7</v>
      </c>
      <c r="G238" s="4">
        <f t="shared" si="107"/>
        <v>67673.400000000009</v>
      </c>
      <c r="H238" s="4">
        <f t="shared" si="107"/>
        <v>1483.5</v>
      </c>
      <c r="I238" s="4">
        <f t="shared" si="107"/>
        <v>405.2</v>
      </c>
      <c r="J238" s="4">
        <f t="shared" si="107"/>
        <v>923.5</v>
      </c>
      <c r="K238" s="4">
        <f t="shared" si="107"/>
        <v>139707.29999999999</v>
      </c>
      <c r="L238" s="4">
        <f t="shared" si="107"/>
        <v>64721.4</v>
      </c>
    </row>
    <row r="239" spans="1:12" ht="17.100000000000001" customHeight="1" x14ac:dyDescent="0.25">
      <c r="A239" s="69"/>
      <c r="B239" s="70"/>
      <c r="C239" s="52"/>
      <c r="D239" s="10" t="s">
        <v>18</v>
      </c>
      <c r="E239" s="4">
        <f>SUM(F239:L239)</f>
        <v>20587.900000000001</v>
      </c>
      <c r="F239" s="4">
        <v>0</v>
      </c>
      <c r="G239" s="4">
        <v>0</v>
      </c>
      <c r="H239" s="4">
        <v>0</v>
      </c>
      <c r="I239" s="4">
        <f>I104</f>
        <v>1100</v>
      </c>
      <c r="J239" s="4">
        <f>J104</f>
        <v>19487.900000000001</v>
      </c>
      <c r="K239" s="4">
        <f>K104</f>
        <v>0</v>
      </c>
      <c r="L239" s="4">
        <f>L104</f>
        <v>0</v>
      </c>
    </row>
    <row r="240" spans="1:12" ht="17.100000000000001" customHeight="1" x14ac:dyDescent="0.25">
      <c r="A240" s="57" t="s">
        <v>96</v>
      </c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</row>
    <row r="241" spans="1:17" ht="17.100000000000001" customHeight="1" x14ac:dyDescent="0.25">
      <c r="A241" s="57" t="s">
        <v>97</v>
      </c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</row>
    <row r="242" spans="1:17" ht="17.100000000000001" customHeight="1" x14ac:dyDescent="0.25">
      <c r="A242" s="55" t="s">
        <v>351</v>
      </c>
      <c r="B242" s="56" t="s">
        <v>98</v>
      </c>
      <c r="C242" s="57" t="s">
        <v>99</v>
      </c>
      <c r="D242" s="10" t="s">
        <v>177</v>
      </c>
      <c r="E242" s="4">
        <f t="shared" ref="E242:E259" si="108">SUM(F242:L242)</f>
        <v>81.7</v>
      </c>
      <c r="F242" s="4">
        <v>10</v>
      </c>
      <c r="G242" s="4">
        <v>10.5</v>
      </c>
      <c r="H242" s="4">
        <v>11</v>
      </c>
      <c r="I242" s="4">
        <v>11.5</v>
      </c>
      <c r="J242" s="4">
        <v>12.2</v>
      </c>
      <c r="K242" s="4">
        <v>13</v>
      </c>
      <c r="L242" s="4">
        <f>L243</f>
        <v>13.5</v>
      </c>
    </row>
    <row r="243" spans="1:17" ht="17.100000000000001" customHeight="1" x14ac:dyDescent="0.25">
      <c r="A243" s="55"/>
      <c r="B243" s="56"/>
      <c r="C243" s="57"/>
      <c r="D243" s="10" t="s">
        <v>17</v>
      </c>
      <c r="E243" s="4">
        <f t="shared" si="108"/>
        <v>81.7</v>
      </c>
      <c r="F243" s="4">
        <v>10</v>
      </c>
      <c r="G243" s="4">
        <v>10.5</v>
      </c>
      <c r="H243" s="4">
        <v>11</v>
      </c>
      <c r="I243" s="4">
        <v>11.5</v>
      </c>
      <c r="J243" s="4">
        <v>12.2</v>
      </c>
      <c r="K243" s="4">
        <v>13</v>
      </c>
      <c r="L243" s="4">
        <v>13.5</v>
      </c>
    </row>
    <row r="244" spans="1:17" ht="17.100000000000001" customHeight="1" x14ac:dyDescent="0.25">
      <c r="A244" s="55" t="s">
        <v>352</v>
      </c>
      <c r="B244" s="56" t="s">
        <v>100</v>
      </c>
      <c r="C244" s="57" t="s">
        <v>229</v>
      </c>
      <c r="D244" s="10" t="s">
        <v>177</v>
      </c>
      <c r="E244" s="4">
        <f t="shared" si="108"/>
        <v>101.3</v>
      </c>
      <c r="F244" s="4">
        <v>5</v>
      </c>
      <c r="G244" s="4">
        <v>5.2</v>
      </c>
      <c r="H244" s="4">
        <v>16.5</v>
      </c>
      <c r="I244" s="4">
        <v>17.2</v>
      </c>
      <c r="J244" s="4">
        <v>18.2</v>
      </c>
      <c r="K244" s="4">
        <v>19.2</v>
      </c>
      <c r="L244" s="4">
        <f>L245</f>
        <v>20</v>
      </c>
    </row>
    <row r="245" spans="1:17" ht="17.100000000000001" customHeight="1" x14ac:dyDescent="0.25">
      <c r="A245" s="55"/>
      <c r="B245" s="56"/>
      <c r="C245" s="57"/>
      <c r="D245" s="10" t="s">
        <v>17</v>
      </c>
      <c r="E245" s="4">
        <f t="shared" si="108"/>
        <v>101.3</v>
      </c>
      <c r="F245" s="4">
        <v>5</v>
      </c>
      <c r="G245" s="4">
        <v>5.2</v>
      </c>
      <c r="H245" s="4">
        <v>16.5</v>
      </c>
      <c r="I245" s="4">
        <v>17.2</v>
      </c>
      <c r="J245" s="4">
        <v>18.2</v>
      </c>
      <c r="K245" s="4">
        <v>19.2</v>
      </c>
      <c r="L245" s="4">
        <v>20</v>
      </c>
    </row>
    <row r="246" spans="1:17" ht="17.100000000000001" customHeight="1" x14ac:dyDescent="0.25">
      <c r="A246" s="55" t="s">
        <v>353</v>
      </c>
      <c r="B246" s="56" t="s">
        <v>101</v>
      </c>
      <c r="C246" s="57" t="s">
        <v>63</v>
      </c>
      <c r="D246" s="10" t="s">
        <v>177</v>
      </c>
      <c r="E246" s="4">
        <f t="shared" si="108"/>
        <v>20.5</v>
      </c>
      <c r="F246" s="4">
        <v>10</v>
      </c>
      <c r="G246" s="4">
        <v>10.5</v>
      </c>
      <c r="H246" s="4">
        <v>0</v>
      </c>
      <c r="I246" s="4">
        <v>0</v>
      </c>
      <c r="J246" s="4">
        <v>0</v>
      </c>
      <c r="K246" s="4">
        <v>0</v>
      </c>
      <c r="L246" s="4">
        <f t="shared" ref="L246:L249" si="109">K246+(K246/100*4)</f>
        <v>0</v>
      </c>
    </row>
    <row r="247" spans="1:17" ht="17.100000000000001" customHeight="1" x14ac:dyDescent="0.25">
      <c r="A247" s="55"/>
      <c r="B247" s="56"/>
      <c r="C247" s="57"/>
      <c r="D247" s="10" t="s">
        <v>17</v>
      </c>
      <c r="E247" s="4">
        <f t="shared" si="108"/>
        <v>20.5</v>
      </c>
      <c r="F247" s="4">
        <v>10</v>
      </c>
      <c r="G247" s="4">
        <v>10.5</v>
      </c>
      <c r="H247" s="4">
        <v>0</v>
      </c>
      <c r="I247" s="4">
        <v>0</v>
      </c>
      <c r="J247" s="4">
        <v>0</v>
      </c>
      <c r="K247" s="4">
        <v>0</v>
      </c>
      <c r="L247" s="4">
        <f t="shared" si="109"/>
        <v>0</v>
      </c>
    </row>
    <row r="248" spans="1:17" ht="17.100000000000001" customHeight="1" x14ac:dyDescent="0.25">
      <c r="A248" s="55" t="s">
        <v>22</v>
      </c>
      <c r="B248" s="56" t="s">
        <v>102</v>
      </c>
      <c r="C248" s="57" t="s">
        <v>63</v>
      </c>
      <c r="D248" s="10" t="s">
        <v>177</v>
      </c>
      <c r="E248" s="4">
        <f t="shared" si="108"/>
        <v>88.2</v>
      </c>
      <c r="F248" s="4">
        <v>28</v>
      </c>
      <c r="G248" s="4">
        <v>29.4</v>
      </c>
      <c r="H248" s="4">
        <v>30.8</v>
      </c>
      <c r="I248" s="4">
        <v>0</v>
      </c>
      <c r="J248" s="4">
        <v>0</v>
      </c>
      <c r="K248" s="4">
        <v>0</v>
      </c>
      <c r="L248" s="4">
        <f t="shared" si="109"/>
        <v>0</v>
      </c>
    </row>
    <row r="249" spans="1:17" ht="17.100000000000001" customHeight="1" x14ac:dyDescent="0.25">
      <c r="A249" s="55"/>
      <c r="B249" s="56"/>
      <c r="C249" s="57"/>
      <c r="D249" s="10" t="s">
        <v>17</v>
      </c>
      <c r="E249" s="4">
        <f t="shared" si="108"/>
        <v>88.2</v>
      </c>
      <c r="F249" s="4">
        <v>28</v>
      </c>
      <c r="G249" s="4">
        <v>29.4</v>
      </c>
      <c r="H249" s="4">
        <v>30.8</v>
      </c>
      <c r="I249" s="4">
        <v>0</v>
      </c>
      <c r="J249" s="4">
        <v>0</v>
      </c>
      <c r="K249" s="4">
        <v>0</v>
      </c>
      <c r="L249" s="4">
        <f t="shared" si="109"/>
        <v>0</v>
      </c>
    </row>
    <row r="250" spans="1:17" ht="17.100000000000001" customHeight="1" x14ac:dyDescent="0.25">
      <c r="A250" s="55" t="s">
        <v>24</v>
      </c>
      <c r="B250" s="56" t="s">
        <v>103</v>
      </c>
      <c r="C250" s="57" t="s">
        <v>327</v>
      </c>
      <c r="D250" s="10" t="s">
        <v>177</v>
      </c>
      <c r="E250" s="4">
        <f t="shared" si="108"/>
        <v>322</v>
      </c>
      <c r="F250" s="4">
        <f>F251</f>
        <v>40</v>
      </c>
      <c r="G250" s="4">
        <f t="shared" ref="G250:K250" si="110">G251</f>
        <v>42</v>
      </c>
      <c r="H250" s="4">
        <f t="shared" si="110"/>
        <v>44</v>
      </c>
      <c r="I250" s="4">
        <f t="shared" si="110"/>
        <v>46</v>
      </c>
      <c r="J250" s="4">
        <f t="shared" si="110"/>
        <v>48</v>
      </c>
      <c r="K250" s="4">
        <f t="shared" si="110"/>
        <v>50</v>
      </c>
      <c r="L250" s="4">
        <f>L251</f>
        <v>52</v>
      </c>
    </row>
    <row r="251" spans="1:17" ht="17.100000000000001" customHeight="1" x14ac:dyDescent="0.25">
      <c r="A251" s="55"/>
      <c r="B251" s="56"/>
      <c r="C251" s="57"/>
      <c r="D251" s="10" t="s">
        <v>17</v>
      </c>
      <c r="E251" s="4">
        <f t="shared" si="108"/>
        <v>322</v>
      </c>
      <c r="F251" s="4">
        <v>40</v>
      </c>
      <c r="G251" s="4">
        <v>42</v>
      </c>
      <c r="H251" s="4">
        <v>44</v>
      </c>
      <c r="I251" s="4">
        <v>46</v>
      </c>
      <c r="J251" s="4">
        <v>48</v>
      </c>
      <c r="K251" s="4">
        <v>50</v>
      </c>
      <c r="L251" s="4">
        <v>52</v>
      </c>
    </row>
    <row r="252" spans="1:17" ht="17.100000000000001" customHeight="1" x14ac:dyDescent="0.25">
      <c r="A252" s="55" t="s">
        <v>26</v>
      </c>
      <c r="B252" s="87" t="s">
        <v>492</v>
      </c>
      <c r="C252" s="57" t="s">
        <v>63</v>
      </c>
      <c r="D252" s="10" t="s">
        <v>177</v>
      </c>
      <c r="E252" s="4">
        <f t="shared" si="108"/>
        <v>872</v>
      </c>
      <c r="F252" s="4">
        <v>48</v>
      </c>
      <c r="G252" s="4">
        <v>50.4</v>
      </c>
      <c r="H252" s="4">
        <v>52.8</v>
      </c>
      <c r="I252" s="4">
        <f>55.2+32.2</f>
        <v>87.4</v>
      </c>
      <c r="J252" s="4">
        <v>127.3</v>
      </c>
      <c r="K252" s="4">
        <v>132.6</v>
      </c>
      <c r="L252" s="4">
        <f>L253</f>
        <v>373.5</v>
      </c>
    </row>
    <row r="253" spans="1:17" ht="17.100000000000001" customHeight="1" x14ac:dyDescent="0.25">
      <c r="A253" s="55"/>
      <c r="B253" s="87"/>
      <c r="C253" s="57"/>
      <c r="D253" s="10" t="s">
        <v>17</v>
      </c>
      <c r="E253" s="4">
        <f t="shared" si="108"/>
        <v>872</v>
      </c>
      <c r="F253" s="4">
        <v>48</v>
      </c>
      <c r="G253" s="4">
        <v>50.4</v>
      </c>
      <c r="H253" s="4">
        <v>52.8</v>
      </c>
      <c r="I253" s="4">
        <f>55.2+32.2</f>
        <v>87.4</v>
      </c>
      <c r="J253" s="4">
        <v>127.3</v>
      </c>
      <c r="K253" s="4">
        <v>132.6</v>
      </c>
      <c r="L253" s="4">
        <v>373.5</v>
      </c>
    </row>
    <row r="254" spans="1:17" ht="17.100000000000001" customHeight="1" x14ac:dyDescent="0.25">
      <c r="A254" s="55" t="s">
        <v>27</v>
      </c>
      <c r="B254" s="56" t="s">
        <v>105</v>
      </c>
      <c r="C254" s="57" t="s">
        <v>63</v>
      </c>
      <c r="D254" s="10" t="s">
        <v>177</v>
      </c>
      <c r="E254" s="4">
        <f t="shared" si="108"/>
        <v>269.7</v>
      </c>
      <c r="F254" s="4">
        <v>25</v>
      </c>
      <c r="G254" s="4">
        <v>26.2</v>
      </c>
      <c r="H254" s="4">
        <v>27.5</v>
      </c>
      <c r="I254" s="4">
        <v>28.8</v>
      </c>
      <c r="J254" s="4">
        <v>79.400000000000006</v>
      </c>
      <c r="K254" s="4">
        <f>K255</f>
        <v>82.8</v>
      </c>
      <c r="L254" s="4">
        <f>L255</f>
        <v>0</v>
      </c>
      <c r="N254" s="3"/>
      <c r="O254" s="3"/>
      <c r="P254" s="3"/>
    </row>
    <row r="255" spans="1:17" ht="17.100000000000001" customHeight="1" x14ac:dyDescent="0.25">
      <c r="A255" s="55"/>
      <c r="B255" s="56"/>
      <c r="C255" s="57"/>
      <c r="D255" s="10" t="s">
        <v>17</v>
      </c>
      <c r="E255" s="4">
        <f t="shared" si="108"/>
        <v>269.7</v>
      </c>
      <c r="F255" s="4">
        <v>25</v>
      </c>
      <c r="G255" s="4">
        <v>26.2</v>
      </c>
      <c r="H255" s="4">
        <v>27.5</v>
      </c>
      <c r="I255" s="4">
        <v>28.8</v>
      </c>
      <c r="J255" s="4">
        <v>79.400000000000006</v>
      </c>
      <c r="K255" s="4">
        <v>82.8</v>
      </c>
      <c r="L255" s="4">
        <v>0</v>
      </c>
      <c r="N255" s="3"/>
      <c r="O255" s="3"/>
      <c r="P255" s="3"/>
      <c r="Q255" s="3"/>
    </row>
    <row r="256" spans="1:17" ht="17.100000000000001" customHeight="1" x14ac:dyDescent="0.25">
      <c r="A256" s="55" t="s">
        <v>354</v>
      </c>
      <c r="B256" s="56" t="s">
        <v>106</v>
      </c>
      <c r="C256" s="57" t="s">
        <v>107</v>
      </c>
      <c r="D256" s="10" t="s">
        <v>177</v>
      </c>
      <c r="E256" s="4">
        <f t="shared" si="108"/>
        <v>107.5</v>
      </c>
      <c r="F256" s="4">
        <v>25</v>
      </c>
      <c r="G256" s="4">
        <v>26.2</v>
      </c>
      <c r="H256" s="4">
        <v>27.5</v>
      </c>
      <c r="I256" s="4">
        <v>28.8</v>
      </c>
      <c r="J256" s="4">
        <v>0</v>
      </c>
      <c r="K256" s="4">
        <v>0</v>
      </c>
      <c r="L256" s="4">
        <f t="shared" ref="L256:L257" si="111">K256+(K256/100*4)</f>
        <v>0</v>
      </c>
      <c r="M256" s="3"/>
      <c r="N256" s="3"/>
      <c r="O256" s="3"/>
    </row>
    <row r="257" spans="1:16" ht="17.100000000000001" customHeight="1" x14ac:dyDescent="0.25">
      <c r="A257" s="55"/>
      <c r="B257" s="56"/>
      <c r="C257" s="57"/>
      <c r="D257" s="10" t="s">
        <v>17</v>
      </c>
      <c r="E257" s="4">
        <f t="shared" si="108"/>
        <v>107.5</v>
      </c>
      <c r="F257" s="4">
        <v>25</v>
      </c>
      <c r="G257" s="4">
        <v>26.2</v>
      </c>
      <c r="H257" s="4">
        <v>27.5</v>
      </c>
      <c r="I257" s="4">
        <v>28.8</v>
      </c>
      <c r="J257" s="4">
        <v>0</v>
      </c>
      <c r="K257" s="4">
        <v>0</v>
      </c>
      <c r="L257" s="4">
        <f t="shared" si="111"/>
        <v>0</v>
      </c>
    </row>
    <row r="258" spans="1:16" ht="17.100000000000001" customHeight="1" x14ac:dyDescent="0.25">
      <c r="A258" s="55" t="s">
        <v>31</v>
      </c>
      <c r="B258" s="56" t="s">
        <v>108</v>
      </c>
      <c r="C258" s="57" t="s">
        <v>107</v>
      </c>
      <c r="D258" s="10" t="s">
        <v>177</v>
      </c>
      <c r="E258" s="4">
        <f t="shared" si="108"/>
        <v>399.5</v>
      </c>
      <c r="F258" s="4">
        <v>45</v>
      </c>
      <c r="G258" s="4">
        <v>47.2</v>
      </c>
      <c r="H258" s="4">
        <v>49.5</v>
      </c>
      <c r="I258" s="4">
        <v>51.9</v>
      </c>
      <c r="J258" s="4">
        <v>66.2</v>
      </c>
      <c r="K258" s="4">
        <v>68.5</v>
      </c>
      <c r="L258" s="4">
        <f>L259</f>
        <v>71.2</v>
      </c>
      <c r="M258" s="3"/>
      <c r="N258" s="3"/>
      <c r="O258" s="3"/>
    </row>
    <row r="259" spans="1:16" ht="17.100000000000001" customHeight="1" x14ac:dyDescent="0.25">
      <c r="A259" s="55"/>
      <c r="B259" s="56"/>
      <c r="C259" s="57"/>
      <c r="D259" s="10" t="s">
        <v>17</v>
      </c>
      <c r="E259" s="4">
        <f t="shared" si="108"/>
        <v>399.5</v>
      </c>
      <c r="F259" s="4">
        <v>45</v>
      </c>
      <c r="G259" s="4">
        <v>47.2</v>
      </c>
      <c r="H259" s="4">
        <v>49.5</v>
      </c>
      <c r="I259" s="4">
        <v>51.9</v>
      </c>
      <c r="J259" s="4">
        <v>66.2</v>
      </c>
      <c r="K259" s="4">
        <v>68.5</v>
      </c>
      <c r="L259" s="4">
        <v>71.2</v>
      </c>
    </row>
    <row r="260" spans="1:16" ht="17.100000000000001" customHeight="1" x14ac:dyDescent="0.25">
      <c r="A260" s="47" t="s">
        <v>32</v>
      </c>
      <c r="B260" s="64" t="s">
        <v>109</v>
      </c>
      <c r="C260" s="50"/>
      <c r="D260" s="10" t="s">
        <v>209</v>
      </c>
      <c r="E260" s="4">
        <f>E261+E262</f>
        <v>26127.79</v>
      </c>
      <c r="F260" s="4">
        <f t="shared" ref="F260:I260" si="112">F261+F262</f>
        <v>0</v>
      </c>
      <c r="G260" s="4">
        <f t="shared" si="112"/>
        <v>0</v>
      </c>
      <c r="H260" s="4">
        <f t="shared" si="112"/>
        <v>0</v>
      </c>
      <c r="I260" s="4">
        <f t="shared" si="112"/>
        <v>10058.49</v>
      </c>
      <c r="J260" s="4">
        <f>J261+J262</f>
        <v>15364.7</v>
      </c>
      <c r="K260" s="4">
        <f t="shared" ref="K260:L260" si="113">K261+K262</f>
        <v>15368.599999999999</v>
      </c>
      <c r="L260" s="4">
        <f t="shared" si="113"/>
        <v>9463.8000000000011</v>
      </c>
    </row>
    <row r="261" spans="1:16" ht="17.100000000000001" customHeight="1" x14ac:dyDescent="0.25">
      <c r="A261" s="48"/>
      <c r="B261" s="65"/>
      <c r="C261" s="51"/>
      <c r="D261" s="10" t="s">
        <v>17</v>
      </c>
      <c r="E261" s="4">
        <f>E264+E267</f>
        <v>7238.1900000000005</v>
      </c>
      <c r="F261" s="4">
        <f t="shared" ref="F261:I261" si="114">F264+F267</f>
        <v>0</v>
      </c>
      <c r="G261" s="4">
        <f t="shared" si="114"/>
        <v>0</v>
      </c>
      <c r="H261" s="4">
        <f t="shared" si="114"/>
        <v>0</v>
      </c>
      <c r="I261" s="4">
        <f t="shared" si="114"/>
        <v>1983.89</v>
      </c>
      <c r="J261" s="4">
        <f>J264+J267</f>
        <v>4549.7</v>
      </c>
      <c r="K261" s="4">
        <f>K303+K306+K309+K312+K315+K318+K321+K270</f>
        <v>714.8</v>
      </c>
      <c r="L261" s="4">
        <f>L264+L267+L300</f>
        <v>101.2</v>
      </c>
    </row>
    <row r="262" spans="1:16" ht="17.100000000000001" customHeight="1" x14ac:dyDescent="0.25">
      <c r="A262" s="48"/>
      <c r="B262" s="65"/>
      <c r="C262" s="52"/>
      <c r="D262" s="10" t="s">
        <v>19</v>
      </c>
      <c r="E262" s="4">
        <f>E265+E268</f>
        <v>18889.599999999999</v>
      </c>
      <c r="F262" s="4">
        <f t="shared" ref="F262:I262" si="115">F265+F268</f>
        <v>0</v>
      </c>
      <c r="G262" s="4">
        <f t="shared" si="115"/>
        <v>0</v>
      </c>
      <c r="H262" s="4">
        <f t="shared" si="115"/>
        <v>0</v>
      </c>
      <c r="I262" s="4">
        <f t="shared" si="115"/>
        <v>8074.6</v>
      </c>
      <c r="J262" s="4">
        <f>J265+J268</f>
        <v>10815</v>
      </c>
      <c r="K262" s="4">
        <f>K304+K307+K310+K313+K316+K322+K319</f>
        <v>14653.8</v>
      </c>
      <c r="L262" s="4">
        <f>L265+L268</f>
        <v>9362.6</v>
      </c>
      <c r="N262" s="3"/>
      <c r="O262" s="3"/>
      <c r="P262" s="3"/>
    </row>
    <row r="263" spans="1:16" ht="17.100000000000001" customHeight="1" x14ac:dyDescent="0.25">
      <c r="A263" s="48"/>
      <c r="B263" s="65"/>
      <c r="C263" s="57" t="s">
        <v>63</v>
      </c>
      <c r="D263" s="10" t="s">
        <v>177</v>
      </c>
      <c r="E263" s="4">
        <f>E264+E265</f>
        <v>5255.5</v>
      </c>
      <c r="F263" s="4">
        <v>0</v>
      </c>
      <c r="G263" s="4">
        <v>0</v>
      </c>
      <c r="H263" s="4">
        <v>0</v>
      </c>
      <c r="I263" s="4">
        <v>0</v>
      </c>
      <c r="J263" s="4">
        <f>J264+J265</f>
        <v>5255.5</v>
      </c>
      <c r="K263" s="4">
        <f t="shared" ref="K263:L263" si="116">K264+K265</f>
        <v>5714.6</v>
      </c>
      <c r="L263" s="4">
        <f t="shared" si="116"/>
        <v>5050.6000000000004</v>
      </c>
    </row>
    <row r="264" spans="1:16" ht="17.100000000000001" customHeight="1" x14ac:dyDescent="0.25">
      <c r="A264" s="48"/>
      <c r="B264" s="65"/>
      <c r="C264" s="57"/>
      <c r="D264" s="10" t="s">
        <v>17</v>
      </c>
      <c r="E264" s="4">
        <f>E288+E291</f>
        <v>53.4</v>
      </c>
      <c r="F264" s="4">
        <v>0</v>
      </c>
      <c r="G264" s="4">
        <v>0</v>
      </c>
      <c r="H264" s="4">
        <v>0</v>
      </c>
      <c r="I264" s="4">
        <v>0</v>
      </c>
      <c r="J264" s="4">
        <f>J288+J291</f>
        <v>53.4</v>
      </c>
      <c r="K264" s="4">
        <f>K318+K321</f>
        <v>60.8</v>
      </c>
      <c r="L264" s="4">
        <f>L324+L333</f>
        <v>50.6</v>
      </c>
    </row>
    <row r="265" spans="1:16" ht="17.100000000000001" customHeight="1" x14ac:dyDescent="0.25">
      <c r="A265" s="48"/>
      <c r="B265" s="65"/>
      <c r="C265" s="57"/>
      <c r="D265" s="10" t="s">
        <v>19</v>
      </c>
      <c r="E265" s="4">
        <f>E289+E292</f>
        <v>5202.1000000000004</v>
      </c>
      <c r="F265" s="4">
        <v>0</v>
      </c>
      <c r="G265" s="4">
        <v>0</v>
      </c>
      <c r="H265" s="4">
        <v>0</v>
      </c>
      <c r="I265" s="4">
        <v>0</v>
      </c>
      <c r="J265" s="4">
        <f>J289+J292</f>
        <v>5202.1000000000004</v>
      </c>
      <c r="K265" s="4">
        <f>K319+K322</f>
        <v>5653.8</v>
      </c>
      <c r="L265" s="4">
        <f>L325+L334</f>
        <v>5000</v>
      </c>
    </row>
    <row r="266" spans="1:16" ht="17.100000000000001" customHeight="1" x14ac:dyDescent="0.25">
      <c r="A266" s="48"/>
      <c r="B266" s="65"/>
      <c r="C266" s="57" t="s">
        <v>110</v>
      </c>
      <c r="D266" s="10" t="s">
        <v>177</v>
      </c>
      <c r="E266" s="4">
        <f>SUM(F266:L266)</f>
        <v>34234.89</v>
      </c>
      <c r="F266" s="4">
        <f>F267+F268</f>
        <v>0</v>
      </c>
      <c r="G266" s="4">
        <f t="shared" ref="G266:L266" si="117">G267+G268</f>
        <v>0</v>
      </c>
      <c r="H266" s="4">
        <f t="shared" si="117"/>
        <v>0</v>
      </c>
      <c r="I266" s="4">
        <f t="shared" si="117"/>
        <v>10058.49</v>
      </c>
      <c r="J266" s="4">
        <f t="shared" si="117"/>
        <v>10109.200000000001</v>
      </c>
      <c r="K266" s="4">
        <f t="shared" si="117"/>
        <v>9654</v>
      </c>
      <c r="L266" s="4">
        <f t="shared" si="117"/>
        <v>4413.2000000000007</v>
      </c>
    </row>
    <row r="267" spans="1:16" ht="17.100000000000001" customHeight="1" x14ac:dyDescent="0.25">
      <c r="A267" s="48"/>
      <c r="B267" s="65"/>
      <c r="C267" s="57"/>
      <c r="D267" s="10" t="s">
        <v>17</v>
      </c>
      <c r="E267" s="4">
        <f>SUM(F267:L267)</f>
        <v>7184.7900000000009</v>
      </c>
      <c r="F267" s="4">
        <v>0</v>
      </c>
      <c r="G267" s="4">
        <v>0</v>
      </c>
      <c r="H267" s="4">
        <v>0</v>
      </c>
      <c r="I267" s="1">
        <f>I270+I273+I276+I279+I282+I300</f>
        <v>1983.89</v>
      </c>
      <c r="J267" s="1">
        <f>J270+J273+J276+J279+J282+J285+J294+J297+J300</f>
        <v>4496.3</v>
      </c>
      <c r="K267" s="1">
        <f>K303+K306+K309+K312+K315+K270</f>
        <v>654</v>
      </c>
      <c r="L267" s="1">
        <v>50.6</v>
      </c>
    </row>
    <row r="268" spans="1:16" ht="17.100000000000001" customHeight="1" x14ac:dyDescent="0.25">
      <c r="A268" s="49"/>
      <c r="B268" s="66"/>
      <c r="C268" s="57"/>
      <c r="D268" s="10" t="s">
        <v>19</v>
      </c>
      <c r="E268" s="4">
        <f>E271+E274+E277+E280+E283+E286+E295+E298+E301</f>
        <v>13687.5</v>
      </c>
      <c r="F268" s="4">
        <v>0</v>
      </c>
      <c r="G268" s="4">
        <v>0</v>
      </c>
      <c r="H268" s="4">
        <v>0</v>
      </c>
      <c r="I268" s="1">
        <f>I271+I274+I277+I280+I283</f>
        <v>8074.6</v>
      </c>
      <c r="J268" s="1">
        <f>J271+J274+J277+J280+J283+J286+J295+J298</f>
        <v>5612.9</v>
      </c>
      <c r="K268" s="1">
        <f>K304+K307+K310+K313+K316</f>
        <v>9000</v>
      </c>
      <c r="L268" s="1">
        <v>4362.6000000000004</v>
      </c>
      <c r="M268" s="3"/>
      <c r="N268" s="3"/>
      <c r="O268" s="3"/>
    </row>
    <row r="269" spans="1:16" ht="17.100000000000001" customHeight="1" x14ac:dyDescent="0.25">
      <c r="A269" s="55" t="s">
        <v>111</v>
      </c>
      <c r="B269" s="56" t="s">
        <v>112</v>
      </c>
      <c r="C269" s="57" t="s">
        <v>110</v>
      </c>
      <c r="D269" s="10" t="s">
        <v>177</v>
      </c>
      <c r="E269" s="4">
        <f t="shared" ref="E269:E301" si="118">SUM(F269:L269)</f>
        <v>4015.3</v>
      </c>
      <c r="F269" s="4">
        <f>F270+F271</f>
        <v>0</v>
      </c>
      <c r="G269" s="4">
        <f t="shared" ref="G269:L269" si="119">G270+G271</f>
        <v>0</v>
      </c>
      <c r="H269" s="4">
        <f t="shared" si="119"/>
        <v>0</v>
      </c>
      <c r="I269" s="4">
        <f t="shared" si="119"/>
        <v>1013.3</v>
      </c>
      <c r="J269" s="4">
        <f t="shared" si="119"/>
        <v>2439.1999999999998</v>
      </c>
      <c r="K269" s="4">
        <f t="shared" si="119"/>
        <v>562.79999999999995</v>
      </c>
      <c r="L269" s="4">
        <f t="shared" si="119"/>
        <v>0</v>
      </c>
    </row>
    <row r="270" spans="1:16" ht="17.100000000000001" customHeight="1" x14ac:dyDescent="0.25">
      <c r="A270" s="55"/>
      <c r="B270" s="56"/>
      <c r="C270" s="57"/>
      <c r="D270" s="10" t="s">
        <v>17</v>
      </c>
      <c r="E270" s="4">
        <f t="shared" si="118"/>
        <v>3124.3</v>
      </c>
      <c r="F270" s="4">
        <v>0</v>
      </c>
      <c r="G270" s="4">
        <v>0</v>
      </c>
      <c r="H270" s="4">
        <v>0</v>
      </c>
      <c r="I270" s="1">
        <v>122.3</v>
      </c>
      <c r="J270" s="4">
        <v>2439.1999999999998</v>
      </c>
      <c r="K270" s="4">
        <v>562.79999999999995</v>
      </c>
      <c r="L270" s="4">
        <v>0</v>
      </c>
    </row>
    <row r="271" spans="1:16" ht="17.100000000000001" customHeight="1" x14ac:dyDescent="0.25">
      <c r="A271" s="55"/>
      <c r="B271" s="56"/>
      <c r="C271" s="57"/>
      <c r="D271" s="10" t="s">
        <v>19</v>
      </c>
      <c r="E271" s="4">
        <f t="shared" si="118"/>
        <v>891</v>
      </c>
      <c r="F271" s="4">
        <v>0</v>
      </c>
      <c r="G271" s="4">
        <v>0</v>
      </c>
      <c r="H271" s="4">
        <v>0</v>
      </c>
      <c r="I271" s="1">
        <v>891</v>
      </c>
      <c r="J271" s="4">
        <v>0</v>
      </c>
      <c r="K271" s="4">
        <v>0</v>
      </c>
      <c r="L271" s="4">
        <v>0</v>
      </c>
    </row>
    <row r="272" spans="1:16" ht="17.100000000000001" customHeight="1" x14ac:dyDescent="0.25">
      <c r="A272" s="55" t="s">
        <v>113</v>
      </c>
      <c r="B272" s="56" t="s">
        <v>114</v>
      </c>
      <c r="C272" s="57" t="s">
        <v>110</v>
      </c>
      <c r="D272" s="10" t="s">
        <v>177</v>
      </c>
      <c r="E272" s="4">
        <f t="shared" si="118"/>
        <v>299</v>
      </c>
      <c r="F272" s="4">
        <f>F273+F274</f>
        <v>0</v>
      </c>
      <c r="G272" s="4">
        <f t="shared" ref="G272:L272" si="120">G273+G274</f>
        <v>0</v>
      </c>
      <c r="H272" s="4">
        <f t="shared" si="120"/>
        <v>0</v>
      </c>
      <c r="I272" s="4">
        <f t="shared" si="120"/>
        <v>299</v>
      </c>
      <c r="J272" s="4">
        <f t="shared" si="120"/>
        <v>0</v>
      </c>
      <c r="K272" s="4">
        <f t="shared" si="120"/>
        <v>0</v>
      </c>
      <c r="L272" s="4">
        <f t="shared" si="120"/>
        <v>0</v>
      </c>
    </row>
    <row r="273" spans="1:16" ht="17.100000000000001" customHeight="1" x14ac:dyDescent="0.25">
      <c r="A273" s="55"/>
      <c r="B273" s="56"/>
      <c r="C273" s="57"/>
      <c r="D273" s="10" t="s">
        <v>17</v>
      </c>
      <c r="E273" s="4">
        <f t="shared" si="118"/>
        <v>299</v>
      </c>
      <c r="F273" s="4">
        <v>0</v>
      </c>
      <c r="G273" s="4">
        <v>0</v>
      </c>
      <c r="H273" s="4">
        <v>0</v>
      </c>
      <c r="I273" s="1">
        <v>299</v>
      </c>
      <c r="J273" s="4">
        <v>0</v>
      </c>
      <c r="K273" s="4">
        <v>0</v>
      </c>
      <c r="L273" s="4">
        <v>0</v>
      </c>
    </row>
    <row r="274" spans="1:16" ht="17.100000000000001" customHeight="1" x14ac:dyDescent="0.25">
      <c r="A274" s="55"/>
      <c r="B274" s="56"/>
      <c r="C274" s="57"/>
      <c r="D274" s="10" t="s">
        <v>19</v>
      </c>
      <c r="E274" s="4">
        <f t="shared" si="118"/>
        <v>0</v>
      </c>
      <c r="F274" s="4">
        <v>0</v>
      </c>
      <c r="G274" s="4">
        <v>0</v>
      </c>
      <c r="H274" s="4">
        <v>0</v>
      </c>
      <c r="I274" s="1">
        <v>0</v>
      </c>
      <c r="J274" s="4">
        <v>0</v>
      </c>
      <c r="K274" s="4">
        <v>0</v>
      </c>
      <c r="L274" s="4">
        <v>0</v>
      </c>
    </row>
    <row r="275" spans="1:16" ht="17.100000000000001" customHeight="1" x14ac:dyDescent="0.25">
      <c r="A275" s="55" t="s">
        <v>115</v>
      </c>
      <c r="B275" s="56" t="s">
        <v>116</v>
      </c>
      <c r="C275" s="57" t="s">
        <v>110</v>
      </c>
      <c r="D275" s="10" t="s">
        <v>177</v>
      </c>
      <c r="E275" s="4">
        <f t="shared" si="118"/>
        <v>4392.1900000000005</v>
      </c>
      <c r="F275" s="4">
        <f>F276+F277</f>
        <v>0</v>
      </c>
      <c r="G275" s="4">
        <f t="shared" ref="G275:L275" si="121">G276+G277</f>
        <v>0</v>
      </c>
      <c r="H275" s="4">
        <f t="shared" si="121"/>
        <v>0</v>
      </c>
      <c r="I275" s="4">
        <f t="shared" si="121"/>
        <v>4392.1900000000005</v>
      </c>
      <c r="J275" s="4">
        <f t="shared" si="121"/>
        <v>0</v>
      </c>
      <c r="K275" s="4">
        <f t="shared" si="121"/>
        <v>0</v>
      </c>
      <c r="L275" s="4">
        <f t="shared" si="121"/>
        <v>0</v>
      </c>
    </row>
    <row r="276" spans="1:16" ht="17.100000000000001" customHeight="1" x14ac:dyDescent="0.25">
      <c r="A276" s="55"/>
      <c r="B276" s="56"/>
      <c r="C276" s="57"/>
      <c r="D276" s="10" t="s">
        <v>17</v>
      </c>
      <c r="E276" s="4">
        <f t="shared" si="118"/>
        <v>1392.19</v>
      </c>
      <c r="F276" s="4">
        <v>0</v>
      </c>
      <c r="G276" s="4">
        <v>0</v>
      </c>
      <c r="H276" s="4">
        <v>0</v>
      </c>
      <c r="I276" s="1">
        <v>1392.19</v>
      </c>
      <c r="J276" s="4">
        <v>0</v>
      </c>
      <c r="K276" s="4">
        <v>0</v>
      </c>
      <c r="L276" s="4">
        <v>0</v>
      </c>
    </row>
    <row r="277" spans="1:16" ht="17.100000000000001" customHeight="1" x14ac:dyDescent="0.25">
      <c r="A277" s="55"/>
      <c r="B277" s="56"/>
      <c r="C277" s="57"/>
      <c r="D277" s="10" t="s">
        <v>19</v>
      </c>
      <c r="E277" s="4">
        <f t="shared" si="118"/>
        <v>3000</v>
      </c>
      <c r="F277" s="4">
        <v>0</v>
      </c>
      <c r="G277" s="4">
        <v>0</v>
      </c>
      <c r="H277" s="4">
        <v>0</v>
      </c>
      <c r="I277" s="1">
        <v>3000</v>
      </c>
      <c r="J277" s="4">
        <v>0</v>
      </c>
      <c r="K277" s="4">
        <v>0</v>
      </c>
      <c r="L277" s="4">
        <v>0</v>
      </c>
    </row>
    <row r="278" spans="1:16" ht="17.100000000000001" customHeight="1" x14ac:dyDescent="0.25">
      <c r="A278" s="55" t="s">
        <v>117</v>
      </c>
      <c r="B278" s="56" t="s">
        <v>118</v>
      </c>
      <c r="C278" s="57" t="s">
        <v>110</v>
      </c>
      <c r="D278" s="10" t="s">
        <v>177</v>
      </c>
      <c r="E278" s="4">
        <f t="shared" si="118"/>
        <v>3421.8999999999996</v>
      </c>
      <c r="F278" s="4">
        <f>F279+F280</f>
        <v>0</v>
      </c>
      <c r="G278" s="4">
        <f t="shared" ref="G278:L278" si="122">G279+G280</f>
        <v>0</v>
      </c>
      <c r="H278" s="4">
        <f t="shared" si="122"/>
        <v>0</v>
      </c>
      <c r="I278" s="4">
        <f t="shared" si="122"/>
        <v>1441.6</v>
      </c>
      <c r="J278" s="4">
        <f t="shared" si="122"/>
        <v>1980.3</v>
      </c>
      <c r="K278" s="4">
        <f t="shared" si="122"/>
        <v>0</v>
      </c>
      <c r="L278" s="4">
        <f t="shared" si="122"/>
        <v>0</v>
      </c>
    </row>
    <row r="279" spans="1:16" ht="17.100000000000001" customHeight="1" x14ac:dyDescent="0.25">
      <c r="A279" s="55"/>
      <c r="B279" s="56"/>
      <c r="C279" s="57"/>
      <c r="D279" s="10" t="s">
        <v>17</v>
      </c>
      <c r="E279" s="4">
        <f t="shared" si="118"/>
        <v>1994.8</v>
      </c>
      <c r="F279" s="4">
        <v>0</v>
      </c>
      <c r="G279" s="4">
        <v>0</v>
      </c>
      <c r="H279" s="4">
        <v>0</v>
      </c>
      <c r="I279" s="1">
        <v>14.5</v>
      </c>
      <c r="J279" s="4">
        <v>1980.3</v>
      </c>
      <c r="K279" s="4">
        <v>0</v>
      </c>
      <c r="L279" s="4">
        <v>0</v>
      </c>
      <c r="P279" s="3"/>
    </row>
    <row r="280" spans="1:16" ht="17.100000000000001" customHeight="1" x14ac:dyDescent="0.25">
      <c r="A280" s="55"/>
      <c r="B280" s="56"/>
      <c r="C280" s="57"/>
      <c r="D280" s="10" t="s">
        <v>19</v>
      </c>
      <c r="E280" s="4">
        <f t="shared" si="118"/>
        <v>1427.1</v>
      </c>
      <c r="F280" s="4">
        <v>0</v>
      </c>
      <c r="G280" s="4">
        <v>0</v>
      </c>
      <c r="H280" s="4">
        <v>0</v>
      </c>
      <c r="I280" s="1">
        <v>1427.1</v>
      </c>
      <c r="J280" s="4">
        <v>0</v>
      </c>
      <c r="K280" s="4">
        <v>0</v>
      </c>
      <c r="L280" s="4">
        <v>0</v>
      </c>
      <c r="P280" s="3"/>
    </row>
    <row r="281" spans="1:16" ht="17.100000000000001" customHeight="1" x14ac:dyDescent="0.25">
      <c r="A281" s="55" t="s">
        <v>119</v>
      </c>
      <c r="B281" s="56" t="s">
        <v>120</v>
      </c>
      <c r="C281" s="57" t="s">
        <v>110</v>
      </c>
      <c r="D281" s="10" t="s">
        <v>177</v>
      </c>
      <c r="E281" s="4">
        <f t="shared" si="118"/>
        <v>2912.4</v>
      </c>
      <c r="F281" s="4">
        <f>F282+F283</f>
        <v>0</v>
      </c>
      <c r="G281" s="4">
        <f t="shared" ref="G281:L281" si="123">G282+G283</f>
        <v>0</v>
      </c>
      <c r="H281" s="4">
        <f t="shared" si="123"/>
        <v>0</v>
      </c>
      <c r="I281" s="4">
        <f t="shared" si="123"/>
        <v>2912.4</v>
      </c>
      <c r="J281" s="4">
        <f t="shared" si="123"/>
        <v>0</v>
      </c>
      <c r="K281" s="4">
        <f t="shared" si="123"/>
        <v>0</v>
      </c>
      <c r="L281" s="4">
        <f t="shared" si="123"/>
        <v>0</v>
      </c>
    </row>
    <row r="282" spans="1:16" ht="17.100000000000001" customHeight="1" x14ac:dyDescent="0.25">
      <c r="A282" s="55"/>
      <c r="B282" s="56"/>
      <c r="C282" s="57"/>
      <c r="D282" s="10" t="s">
        <v>17</v>
      </c>
      <c r="E282" s="4">
        <f t="shared" si="118"/>
        <v>155.9</v>
      </c>
      <c r="F282" s="4">
        <v>0</v>
      </c>
      <c r="G282" s="4">
        <v>0</v>
      </c>
      <c r="H282" s="4">
        <v>0</v>
      </c>
      <c r="I282" s="1">
        <v>155.9</v>
      </c>
      <c r="J282" s="4">
        <v>0</v>
      </c>
      <c r="K282" s="4">
        <v>0</v>
      </c>
      <c r="L282" s="4">
        <v>0</v>
      </c>
    </row>
    <row r="283" spans="1:16" ht="17.100000000000001" customHeight="1" x14ac:dyDescent="0.25">
      <c r="A283" s="55"/>
      <c r="B283" s="56"/>
      <c r="C283" s="57"/>
      <c r="D283" s="10" t="s">
        <v>19</v>
      </c>
      <c r="E283" s="4">
        <f t="shared" si="118"/>
        <v>2756.5</v>
      </c>
      <c r="F283" s="4">
        <v>0</v>
      </c>
      <c r="G283" s="4">
        <v>0</v>
      </c>
      <c r="H283" s="4">
        <v>0</v>
      </c>
      <c r="I283" s="1">
        <v>2756.5</v>
      </c>
      <c r="J283" s="4">
        <v>0</v>
      </c>
      <c r="K283" s="4">
        <v>0</v>
      </c>
      <c r="L283" s="4">
        <v>0</v>
      </c>
    </row>
    <row r="284" spans="1:16" ht="17.100000000000001" customHeight="1" x14ac:dyDescent="0.25">
      <c r="A284" s="47" t="s">
        <v>121</v>
      </c>
      <c r="B284" s="50" t="s">
        <v>200</v>
      </c>
      <c r="C284" s="57" t="s">
        <v>208</v>
      </c>
      <c r="D284" s="10" t="s">
        <v>177</v>
      </c>
      <c r="E284" s="4">
        <f t="shared" si="118"/>
        <v>740.4</v>
      </c>
      <c r="F284" s="4">
        <f t="shared" ref="F284:I284" si="124">F285+F286</f>
        <v>0</v>
      </c>
      <c r="G284" s="4">
        <f t="shared" si="124"/>
        <v>0</v>
      </c>
      <c r="H284" s="4">
        <f t="shared" si="124"/>
        <v>0</v>
      </c>
      <c r="I284" s="4">
        <f t="shared" si="124"/>
        <v>0</v>
      </c>
      <c r="J284" s="4">
        <f>J285+J286</f>
        <v>740.4</v>
      </c>
      <c r="K284" s="4">
        <f t="shared" ref="K284:L284" si="125">K285+K286</f>
        <v>0</v>
      </c>
      <c r="L284" s="4">
        <f t="shared" si="125"/>
        <v>0</v>
      </c>
    </row>
    <row r="285" spans="1:16" ht="17.100000000000001" customHeight="1" x14ac:dyDescent="0.25">
      <c r="A285" s="48"/>
      <c r="B285" s="51"/>
      <c r="C285" s="57"/>
      <c r="D285" s="10" t="s">
        <v>17</v>
      </c>
      <c r="E285" s="4">
        <f t="shared" si="118"/>
        <v>17.399999999999999</v>
      </c>
      <c r="F285" s="4">
        <v>0</v>
      </c>
      <c r="G285" s="4">
        <v>0</v>
      </c>
      <c r="H285" s="4">
        <v>0</v>
      </c>
      <c r="I285" s="4">
        <v>0</v>
      </c>
      <c r="J285" s="4">
        <v>17.399999999999999</v>
      </c>
      <c r="K285" s="4">
        <v>0</v>
      </c>
      <c r="L285" s="4">
        <v>0</v>
      </c>
    </row>
    <row r="286" spans="1:16" ht="17.100000000000001" customHeight="1" x14ac:dyDescent="0.25">
      <c r="A286" s="48"/>
      <c r="B286" s="51"/>
      <c r="C286" s="57"/>
      <c r="D286" s="10" t="s">
        <v>19</v>
      </c>
      <c r="E286" s="4">
        <f t="shared" si="118"/>
        <v>723</v>
      </c>
      <c r="F286" s="4">
        <v>0</v>
      </c>
      <c r="G286" s="4">
        <v>0</v>
      </c>
      <c r="H286" s="4">
        <v>0</v>
      </c>
      <c r="I286" s="4">
        <v>0</v>
      </c>
      <c r="J286" s="4">
        <v>723</v>
      </c>
      <c r="K286" s="4">
        <v>0</v>
      </c>
      <c r="L286" s="4">
        <v>0</v>
      </c>
    </row>
    <row r="287" spans="1:16" ht="17.100000000000001" customHeight="1" x14ac:dyDescent="0.25">
      <c r="A287" s="48"/>
      <c r="B287" s="51"/>
      <c r="C287" s="57" t="s">
        <v>63</v>
      </c>
      <c r="D287" s="10" t="s">
        <v>177</v>
      </c>
      <c r="E287" s="4">
        <f t="shared" si="118"/>
        <v>2300</v>
      </c>
      <c r="F287" s="4">
        <f t="shared" ref="F287:I287" si="126">F288+F289</f>
        <v>0</v>
      </c>
      <c r="G287" s="4">
        <f t="shared" si="126"/>
        <v>0</v>
      </c>
      <c r="H287" s="4">
        <f t="shared" si="126"/>
        <v>0</v>
      </c>
      <c r="I287" s="4">
        <f t="shared" si="126"/>
        <v>0</v>
      </c>
      <c r="J287" s="4">
        <f>J288+J289</f>
        <v>2300</v>
      </c>
      <c r="K287" s="4">
        <f t="shared" ref="K287:L287" si="127">K288+K289</f>
        <v>0</v>
      </c>
      <c r="L287" s="4">
        <f t="shared" si="127"/>
        <v>0</v>
      </c>
    </row>
    <row r="288" spans="1:16" ht="17.100000000000001" customHeight="1" x14ac:dyDescent="0.25">
      <c r="A288" s="48"/>
      <c r="B288" s="51"/>
      <c r="C288" s="57"/>
      <c r="D288" s="10" t="s">
        <v>17</v>
      </c>
      <c r="E288" s="4">
        <f t="shared" si="118"/>
        <v>23</v>
      </c>
      <c r="F288" s="4">
        <v>0</v>
      </c>
      <c r="G288" s="4">
        <v>0</v>
      </c>
      <c r="H288" s="4">
        <v>0</v>
      </c>
      <c r="I288" s="4">
        <v>0</v>
      </c>
      <c r="J288" s="4">
        <v>23</v>
      </c>
      <c r="K288" s="4">
        <v>0</v>
      </c>
      <c r="L288" s="4">
        <v>0</v>
      </c>
    </row>
    <row r="289" spans="1:12" ht="17.100000000000001" customHeight="1" x14ac:dyDescent="0.25">
      <c r="A289" s="49"/>
      <c r="B289" s="52"/>
      <c r="C289" s="57"/>
      <c r="D289" s="10" t="s">
        <v>19</v>
      </c>
      <c r="E289" s="4">
        <f t="shared" si="118"/>
        <v>2277</v>
      </c>
      <c r="F289" s="4">
        <v>0</v>
      </c>
      <c r="G289" s="4">
        <v>0</v>
      </c>
      <c r="H289" s="4">
        <v>0</v>
      </c>
      <c r="I289" s="4">
        <v>0</v>
      </c>
      <c r="J289" s="4">
        <v>2277</v>
      </c>
      <c r="K289" s="4">
        <v>0</v>
      </c>
      <c r="L289" s="4">
        <v>0</v>
      </c>
    </row>
    <row r="290" spans="1:12" ht="17.100000000000001" customHeight="1" x14ac:dyDescent="0.25">
      <c r="A290" s="55" t="s">
        <v>197</v>
      </c>
      <c r="B290" s="56" t="s">
        <v>201</v>
      </c>
      <c r="C290" s="57" t="s">
        <v>63</v>
      </c>
      <c r="D290" s="10" t="s">
        <v>177</v>
      </c>
      <c r="E290" s="4">
        <f t="shared" si="118"/>
        <v>2955.5</v>
      </c>
      <c r="F290" s="4">
        <f t="shared" ref="F290:I290" si="128">F291+F292</f>
        <v>0</v>
      </c>
      <c r="G290" s="4">
        <f t="shared" si="128"/>
        <v>0</v>
      </c>
      <c r="H290" s="4">
        <f t="shared" si="128"/>
        <v>0</v>
      </c>
      <c r="I290" s="4">
        <f t="shared" si="128"/>
        <v>0</v>
      </c>
      <c r="J290" s="4">
        <f>J291+J292</f>
        <v>2955.5</v>
      </c>
      <c r="K290" s="4">
        <v>0</v>
      </c>
      <c r="L290" s="4">
        <v>0</v>
      </c>
    </row>
    <row r="291" spans="1:12" ht="17.100000000000001" customHeight="1" x14ac:dyDescent="0.25">
      <c r="A291" s="55"/>
      <c r="B291" s="56"/>
      <c r="C291" s="57"/>
      <c r="D291" s="10" t="s">
        <v>17</v>
      </c>
      <c r="E291" s="4">
        <f t="shared" si="118"/>
        <v>30.4</v>
      </c>
      <c r="F291" s="4">
        <v>0</v>
      </c>
      <c r="G291" s="4">
        <v>0</v>
      </c>
      <c r="H291" s="4">
        <v>0</v>
      </c>
      <c r="I291" s="4">
        <v>0</v>
      </c>
      <c r="J291" s="4">
        <v>30.4</v>
      </c>
      <c r="K291" s="4">
        <v>0</v>
      </c>
      <c r="L291" s="4">
        <v>0</v>
      </c>
    </row>
    <row r="292" spans="1:12" ht="17.100000000000001" customHeight="1" x14ac:dyDescent="0.25">
      <c r="A292" s="55"/>
      <c r="B292" s="56"/>
      <c r="C292" s="57"/>
      <c r="D292" s="10" t="s">
        <v>19</v>
      </c>
      <c r="E292" s="4">
        <f t="shared" si="118"/>
        <v>2925.1</v>
      </c>
      <c r="F292" s="4">
        <v>0</v>
      </c>
      <c r="G292" s="4">
        <v>0</v>
      </c>
      <c r="H292" s="4">
        <v>0</v>
      </c>
      <c r="I292" s="4">
        <v>0</v>
      </c>
      <c r="J292" s="4">
        <f>3000-74.9</f>
        <v>2925.1</v>
      </c>
      <c r="K292" s="4">
        <v>0</v>
      </c>
      <c r="L292" s="4">
        <v>0</v>
      </c>
    </row>
    <row r="293" spans="1:12" ht="17.100000000000001" customHeight="1" x14ac:dyDescent="0.25">
      <c r="A293" s="55" t="s">
        <v>198</v>
      </c>
      <c r="B293" s="56" t="s">
        <v>202</v>
      </c>
      <c r="C293" s="57" t="s">
        <v>208</v>
      </c>
      <c r="D293" s="10" t="s">
        <v>177</v>
      </c>
      <c r="E293" s="4">
        <f t="shared" si="118"/>
        <v>3040.3</v>
      </c>
      <c r="F293" s="4">
        <f t="shared" ref="F293:I293" si="129">F294+F295</f>
        <v>0</v>
      </c>
      <c r="G293" s="4">
        <f t="shared" si="129"/>
        <v>0</v>
      </c>
      <c r="H293" s="4">
        <f t="shared" si="129"/>
        <v>0</v>
      </c>
      <c r="I293" s="4">
        <f t="shared" si="129"/>
        <v>0</v>
      </c>
      <c r="J293" s="4">
        <f>J294+J295</f>
        <v>3040.3</v>
      </c>
      <c r="K293" s="4">
        <v>0</v>
      </c>
      <c r="L293" s="4">
        <v>0</v>
      </c>
    </row>
    <row r="294" spans="1:12" ht="17.100000000000001" customHeight="1" x14ac:dyDescent="0.25">
      <c r="A294" s="55"/>
      <c r="B294" s="56"/>
      <c r="C294" s="57"/>
      <c r="D294" s="10" t="s">
        <v>17</v>
      </c>
      <c r="E294" s="4">
        <f t="shared" si="118"/>
        <v>40.299999999999997</v>
      </c>
      <c r="F294" s="4">
        <v>0</v>
      </c>
      <c r="G294" s="4">
        <v>0</v>
      </c>
      <c r="H294" s="4">
        <v>0</v>
      </c>
      <c r="I294" s="4">
        <v>0</v>
      </c>
      <c r="J294" s="4">
        <f>40.4-0.1</f>
        <v>40.299999999999997</v>
      </c>
      <c r="K294" s="4">
        <v>0</v>
      </c>
      <c r="L294" s="4">
        <v>0</v>
      </c>
    </row>
    <row r="295" spans="1:12" ht="17.100000000000001" customHeight="1" x14ac:dyDescent="0.25">
      <c r="A295" s="55"/>
      <c r="B295" s="56"/>
      <c r="C295" s="57"/>
      <c r="D295" s="10" t="s">
        <v>19</v>
      </c>
      <c r="E295" s="4">
        <f t="shared" si="118"/>
        <v>3000</v>
      </c>
      <c r="F295" s="4">
        <v>0</v>
      </c>
      <c r="G295" s="4">
        <v>0</v>
      </c>
      <c r="H295" s="4">
        <v>0</v>
      </c>
      <c r="I295" s="4">
        <v>0</v>
      </c>
      <c r="J295" s="4">
        <v>3000</v>
      </c>
      <c r="K295" s="4">
        <v>0</v>
      </c>
      <c r="L295" s="4">
        <v>0</v>
      </c>
    </row>
    <row r="296" spans="1:12" ht="17.100000000000001" customHeight="1" x14ac:dyDescent="0.25">
      <c r="A296" s="55" t="s">
        <v>199</v>
      </c>
      <c r="B296" s="56" t="s">
        <v>203</v>
      </c>
      <c r="C296" s="57" t="s">
        <v>208</v>
      </c>
      <c r="D296" s="10" t="s">
        <v>177</v>
      </c>
      <c r="E296" s="4">
        <f t="shared" si="118"/>
        <v>1909</v>
      </c>
      <c r="F296" s="4">
        <f t="shared" ref="F296:I296" si="130">F297+F298</f>
        <v>0</v>
      </c>
      <c r="G296" s="4">
        <f t="shared" si="130"/>
        <v>0</v>
      </c>
      <c r="H296" s="4">
        <f t="shared" si="130"/>
        <v>0</v>
      </c>
      <c r="I296" s="4">
        <f t="shared" si="130"/>
        <v>0</v>
      </c>
      <c r="J296" s="4">
        <f>J297+J298</f>
        <v>1909</v>
      </c>
      <c r="K296" s="4">
        <v>0</v>
      </c>
      <c r="L296" s="4">
        <v>0</v>
      </c>
    </row>
    <row r="297" spans="1:12" ht="17.100000000000001" customHeight="1" x14ac:dyDescent="0.25">
      <c r="A297" s="55"/>
      <c r="B297" s="56"/>
      <c r="C297" s="57"/>
      <c r="D297" s="10" t="s">
        <v>17</v>
      </c>
      <c r="E297" s="4">
        <f t="shared" si="118"/>
        <v>19.099999999999998</v>
      </c>
      <c r="F297" s="4">
        <v>0</v>
      </c>
      <c r="G297" s="4">
        <v>0</v>
      </c>
      <c r="H297" s="4">
        <v>0</v>
      </c>
      <c r="I297" s="4">
        <v>0</v>
      </c>
      <c r="J297" s="4">
        <f>30.4-11.3</f>
        <v>19.099999999999998</v>
      </c>
      <c r="K297" s="4">
        <v>0</v>
      </c>
      <c r="L297" s="4">
        <v>0</v>
      </c>
    </row>
    <row r="298" spans="1:12" ht="17.100000000000001" customHeight="1" x14ac:dyDescent="0.25">
      <c r="A298" s="55"/>
      <c r="B298" s="56"/>
      <c r="C298" s="57"/>
      <c r="D298" s="10" t="s">
        <v>19</v>
      </c>
      <c r="E298" s="4">
        <f t="shared" si="118"/>
        <v>1889.9</v>
      </c>
      <c r="F298" s="4">
        <v>0</v>
      </c>
      <c r="G298" s="4">
        <v>0</v>
      </c>
      <c r="H298" s="4">
        <v>0</v>
      </c>
      <c r="I298" s="4">
        <v>0</v>
      </c>
      <c r="J298" s="4">
        <f>3000-1110.1</f>
        <v>1889.9</v>
      </c>
      <c r="K298" s="4">
        <v>0</v>
      </c>
      <c r="L298" s="4">
        <v>0</v>
      </c>
    </row>
    <row r="299" spans="1:12" ht="17.100000000000001" customHeight="1" x14ac:dyDescent="0.25">
      <c r="A299" s="55" t="s">
        <v>204</v>
      </c>
      <c r="B299" s="56" t="s">
        <v>122</v>
      </c>
      <c r="C299" s="57" t="s">
        <v>110</v>
      </c>
      <c r="D299" s="10" t="s">
        <v>177</v>
      </c>
      <c r="E299" s="4">
        <f t="shared" si="118"/>
        <v>0</v>
      </c>
      <c r="F299" s="4">
        <f>F300+F301</f>
        <v>0</v>
      </c>
      <c r="G299" s="4">
        <f t="shared" ref="G299:L299" si="131">G300+G301</f>
        <v>0</v>
      </c>
      <c r="H299" s="4">
        <f t="shared" si="131"/>
        <v>0</v>
      </c>
      <c r="I299" s="4">
        <f t="shared" si="131"/>
        <v>0</v>
      </c>
      <c r="J299" s="4">
        <f t="shared" si="131"/>
        <v>0</v>
      </c>
      <c r="K299" s="4">
        <v>0</v>
      </c>
      <c r="L299" s="4">
        <f t="shared" si="131"/>
        <v>0</v>
      </c>
    </row>
    <row r="300" spans="1:12" ht="17.100000000000001" customHeight="1" x14ac:dyDescent="0.25">
      <c r="A300" s="55"/>
      <c r="B300" s="56"/>
      <c r="C300" s="57"/>
      <c r="D300" s="10" t="s">
        <v>17</v>
      </c>
      <c r="E300" s="4">
        <f t="shared" si="118"/>
        <v>0</v>
      </c>
      <c r="F300" s="4">
        <v>0</v>
      </c>
      <c r="G300" s="4">
        <v>0</v>
      </c>
      <c r="H300" s="4">
        <v>0</v>
      </c>
      <c r="I300" s="1">
        <v>0</v>
      </c>
      <c r="J300" s="4">
        <v>0</v>
      </c>
      <c r="K300" s="4">
        <v>0</v>
      </c>
      <c r="L300" s="4">
        <v>0</v>
      </c>
    </row>
    <row r="301" spans="1:12" ht="17.100000000000001" customHeight="1" x14ac:dyDescent="0.25">
      <c r="A301" s="55"/>
      <c r="B301" s="56"/>
      <c r="C301" s="57"/>
      <c r="D301" s="10" t="s">
        <v>19</v>
      </c>
      <c r="E301" s="4">
        <f t="shared" si="118"/>
        <v>0</v>
      </c>
      <c r="F301" s="4">
        <v>0</v>
      </c>
      <c r="G301" s="4">
        <v>0</v>
      </c>
      <c r="H301" s="4">
        <v>0</v>
      </c>
      <c r="I301" s="1">
        <v>0</v>
      </c>
      <c r="J301" s="4">
        <v>0</v>
      </c>
      <c r="K301" s="4">
        <v>0</v>
      </c>
      <c r="L301" s="4">
        <v>0</v>
      </c>
    </row>
    <row r="302" spans="1:12" ht="17.100000000000001" customHeight="1" x14ac:dyDescent="0.25">
      <c r="A302" s="47" t="s">
        <v>214</v>
      </c>
      <c r="B302" s="64" t="s">
        <v>215</v>
      </c>
      <c r="C302" s="50" t="s">
        <v>45</v>
      </c>
      <c r="D302" s="10" t="s">
        <v>177</v>
      </c>
      <c r="E302" s="4">
        <f>E303+E304</f>
        <v>3030.4</v>
      </c>
      <c r="F302" s="4">
        <f t="shared" ref="F302:L302" si="132">F303+F304</f>
        <v>0</v>
      </c>
      <c r="G302" s="4">
        <f t="shared" si="132"/>
        <v>0</v>
      </c>
      <c r="H302" s="4">
        <f t="shared" si="132"/>
        <v>0</v>
      </c>
      <c r="I302" s="4">
        <f t="shared" si="132"/>
        <v>0</v>
      </c>
      <c r="J302" s="4">
        <f t="shared" si="132"/>
        <v>0</v>
      </c>
      <c r="K302" s="4">
        <f t="shared" si="132"/>
        <v>3030.4</v>
      </c>
      <c r="L302" s="4">
        <f t="shared" si="132"/>
        <v>0</v>
      </c>
    </row>
    <row r="303" spans="1:12" ht="17.100000000000001" customHeight="1" x14ac:dyDescent="0.25">
      <c r="A303" s="48"/>
      <c r="B303" s="65"/>
      <c r="C303" s="51"/>
      <c r="D303" s="10" t="s">
        <v>17</v>
      </c>
      <c r="E303" s="4">
        <f t="shared" ref="E303:E322" si="133">SUM(F303:L303)</f>
        <v>30.4</v>
      </c>
      <c r="F303" s="4">
        <v>0</v>
      </c>
      <c r="G303" s="4">
        <v>0</v>
      </c>
      <c r="H303" s="4">
        <v>0</v>
      </c>
      <c r="I303" s="4">
        <v>0</v>
      </c>
      <c r="J303" s="4">
        <v>0</v>
      </c>
      <c r="K303" s="4">
        <v>30.4</v>
      </c>
      <c r="L303" s="4">
        <v>0</v>
      </c>
    </row>
    <row r="304" spans="1:12" ht="17.100000000000001" customHeight="1" x14ac:dyDescent="0.25">
      <c r="A304" s="49"/>
      <c r="B304" s="66"/>
      <c r="C304" s="52"/>
      <c r="D304" s="10" t="s">
        <v>19</v>
      </c>
      <c r="E304" s="4">
        <f t="shared" si="133"/>
        <v>3000</v>
      </c>
      <c r="F304" s="4">
        <v>0</v>
      </c>
      <c r="G304" s="4">
        <v>0</v>
      </c>
      <c r="H304" s="4">
        <v>0</v>
      </c>
      <c r="I304" s="4">
        <v>0</v>
      </c>
      <c r="J304" s="4">
        <v>0</v>
      </c>
      <c r="K304" s="4">
        <v>3000</v>
      </c>
      <c r="L304" s="4">
        <v>0</v>
      </c>
    </row>
    <row r="305" spans="1:12" ht="17.100000000000001" customHeight="1" x14ac:dyDescent="0.25">
      <c r="A305" s="47" t="s">
        <v>216</v>
      </c>
      <c r="B305" s="64" t="s">
        <v>217</v>
      </c>
      <c r="C305" s="50" t="s">
        <v>45</v>
      </c>
      <c r="D305" s="10" t="s">
        <v>177</v>
      </c>
      <c r="E305" s="4">
        <f t="shared" si="133"/>
        <v>1515.2</v>
      </c>
      <c r="F305" s="4">
        <v>0</v>
      </c>
      <c r="G305" s="4">
        <v>0</v>
      </c>
      <c r="H305" s="4">
        <v>0</v>
      </c>
      <c r="I305" s="4">
        <v>0</v>
      </c>
      <c r="J305" s="4">
        <v>0</v>
      </c>
      <c r="K305" s="4">
        <f>K306+K307</f>
        <v>1515.2</v>
      </c>
      <c r="L305" s="4">
        <v>0</v>
      </c>
    </row>
    <row r="306" spans="1:12" ht="17.100000000000001" customHeight="1" x14ac:dyDescent="0.25">
      <c r="A306" s="48"/>
      <c r="B306" s="65"/>
      <c r="C306" s="51"/>
      <c r="D306" s="10" t="s">
        <v>17</v>
      </c>
      <c r="E306" s="4">
        <f t="shared" si="133"/>
        <v>15.2</v>
      </c>
      <c r="F306" s="4">
        <v>0</v>
      </c>
      <c r="G306" s="4">
        <v>0</v>
      </c>
      <c r="H306" s="4">
        <v>0</v>
      </c>
      <c r="I306" s="4">
        <v>0</v>
      </c>
      <c r="J306" s="4">
        <v>0</v>
      </c>
      <c r="K306" s="4">
        <v>15.2</v>
      </c>
      <c r="L306" s="4">
        <v>0</v>
      </c>
    </row>
    <row r="307" spans="1:12" ht="17.100000000000001" customHeight="1" x14ac:dyDescent="0.25">
      <c r="A307" s="49"/>
      <c r="B307" s="66"/>
      <c r="C307" s="52"/>
      <c r="D307" s="10" t="s">
        <v>19</v>
      </c>
      <c r="E307" s="4">
        <f t="shared" si="133"/>
        <v>1500</v>
      </c>
      <c r="F307" s="4">
        <v>0</v>
      </c>
      <c r="G307" s="4">
        <v>0</v>
      </c>
      <c r="H307" s="4">
        <v>0</v>
      </c>
      <c r="I307" s="4">
        <v>0</v>
      </c>
      <c r="J307" s="4">
        <v>0</v>
      </c>
      <c r="K307" s="4">
        <v>1500</v>
      </c>
      <c r="L307" s="4">
        <v>0</v>
      </c>
    </row>
    <row r="308" spans="1:12" ht="17.100000000000001" customHeight="1" x14ac:dyDescent="0.25">
      <c r="A308" s="47" t="s">
        <v>218</v>
      </c>
      <c r="B308" s="64" t="s">
        <v>219</v>
      </c>
      <c r="C308" s="50" t="s">
        <v>45</v>
      </c>
      <c r="D308" s="10" t="s">
        <v>177</v>
      </c>
      <c r="E308" s="4">
        <f t="shared" si="133"/>
        <v>1515.2</v>
      </c>
      <c r="F308" s="4">
        <v>0</v>
      </c>
      <c r="G308" s="4">
        <v>0</v>
      </c>
      <c r="H308" s="4">
        <v>0</v>
      </c>
      <c r="I308" s="4">
        <v>0</v>
      </c>
      <c r="J308" s="4">
        <v>0</v>
      </c>
      <c r="K308" s="4">
        <f>K309+K310</f>
        <v>1515.2</v>
      </c>
      <c r="L308" s="4">
        <v>0</v>
      </c>
    </row>
    <row r="309" spans="1:12" ht="17.100000000000001" customHeight="1" x14ac:dyDescent="0.25">
      <c r="A309" s="48"/>
      <c r="B309" s="65"/>
      <c r="C309" s="51"/>
      <c r="D309" s="10" t="s">
        <v>17</v>
      </c>
      <c r="E309" s="4">
        <f t="shared" si="133"/>
        <v>15.2</v>
      </c>
      <c r="F309" s="4">
        <v>0</v>
      </c>
      <c r="G309" s="4">
        <v>0</v>
      </c>
      <c r="H309" s="4">
        <v>0</v>
      </c>
      <c r="I309" s="4">
        <v>0</v>
      </c>
      <c r="J309" s="4">
        <v>0</v>
      </c>
      <c r="K309" s="4">
        <v>15.2</v>
      </c>
      <c r="L309" s="4">
        <v>0</v>
      </c>
    </row>
    <row r="310" spans="1:12" ht="17.100000000000001" customHeight="1" x14ac:dyDescent="0.25">
      <c r="A310" s="49"/>
      <c r="B310" s="66"/>
      <c r="C310" s="52"/>
      <c r="D310" s="10" t="s">
        <v>19</v>
      </c>
      <c r="E310" s="4">
        <f t="shared" si="133"/>
        <v>1500</v>
      </c>
      <c r="F310" s="4">
        <v>0</v>
      </c>
      <c r="G310" s="4">
        <v>0</v>
      </c>
      <c r="H310" s="4">
        <v>0</v>
      </c>
      <c r="I310" s="4">
        <v>0</v>
      </c>
      <c r="J310" s="4">
        <v>0</v>
      </c>
      <c r="K310" s="4">
        <v>1500</v>
      </c>
      <c r="L310" s="4">
        <v>0</v>
      </c>
    </row>
    <row r="311" spans="1:12" ht="17.100000000000001" customHeight="1" x14ac:dyDescent="0.25">
      <c r="A311" s="47" t="s">
        <v>220</v>
      </c>
      <c r="B311" s="64" t="s">
        <v>221</v>
      </c>
      <c r="C311" s="50" t="s">
        <v>45</v>
      </c>
      <c r="D311" s="10" t="s">
        <v>177</v>
      </c>
      <c r="E311" s="4">
        <f t="shared" si="133"/>
        <v>1515.2</v>
      </c>
      <c r="F311" s="4">
        <v>0</v>
      </c>
      <c r="G311" s="4">
        <v>0</v>
      </c>
      <c r="H311" s="4">
        <v>0</v>
      </c>
      <c r="I311" s="4">
        <v>0</v>
      </c>
      <c r="J311" s="4">
        <v>0</v>
      </c>
      <c r="K311" s="4">
        <f>K312+K313</f>
        <v>1515.2</v>
      </c>
      <c r="L311" s="4">
        <v>0</v>
      </c>
    </row>
    <row r="312" spans="1:12" ht="17.100000000000001" customHeight="1" x14ac:dyDescent="0.25">
      <c r="A312" s="48"/>
      <c r="B312" s="65"/>
      <c r="C312" s="51"/>
      <c r="D312" s="10" t="s">
        <v>17</v>
      </c>
      <c r="E312" s="4">
        <f t="shared" si="133"/>
        <v>15.2</v>
      </c>
      <c r="F312" s="4">
        <v>0</v>
      </c>
      <c r="G312" s="4">
        <v>0</v>
      </c>
      <c r="H312" s="4">
        <v>0</v>
      </c>
      <c r="I312" s="4">
        <v>0</v>
      </c>
      <c r="J312" s="4">
        <v>0</v>
      </c>
      <c r="K312" s="4">
        <v>15.2</v>
      </c>
      <c r="L312" s="4">
        <v>0</v>
      </c>
    </row>
    <row r="313" spans="1:12" ht="17.100000000000001" customHeight="1" x14ac:dyDescent="0.25">
      <c r="A313" s="49"/>
      <c r="B313" s="66"/>
      <c r="C313" s="52"/>
      <c r="D313" s="10" t="s">
        <v>19</v>
      </c>
      <c r="E313" s="4">
        <f t="shared" si="133"/>
        <v>1500</v>
      </c>
      <c r="F313" s="4">
        <v>0</v>
      </c>
      <c r="G313" s="4">
        <v>0</v>
      </c>
      <c r="H313" s="4">
        <v>0</v>
      </c>
      <c r="I313" s="4">
        <v>0</v>
      </c>
      <c r="J313" s="4">
        <v>0</v>
      </c>
      <c r="K313" s="4">
        <v>1500</v>
      </c>
      <c r="L313" s="4">
        <v>0</v>
      </c>
    </row>
    <row r="314" spans="1:12" ht="17.100000000000001" customHeight="1" x14ac:dyDescent="0.25">
      <c r="A314" s="47" t="s">
        <v>222</v>
      </c>
      <c r="B314" s="64" t="s">
        <v>223</v>
      </c>
      <c r="C314" s="50" t="s">
        <v>45</v>
      </c>
      <c r="D314" s="10" t="s">
        <v>177</v>
      </c>
      <c r="E314" s="4">
        <f t="shared" si="133"/>
        <v>1515.2</v>
      </c>
      <c r="F314" s="4">
        <v>0</v>
      </c>
      <c r="G314" s="4">
        <v>0</v>
      </c>
      <c r="H314" s="4">
        <v>0</v>
      </c>
      <c r="I314" s="4">
        <v>0</v>
      </c>
      <c r="J314" s="4">
        <v>0</v>
      </c>
      <c r="K314" s="4">
        <f>K315+K316</f>
        <v>1515.2</v>
      </c>
      <c r="L314" s="4">
        <v>0</v>
      </c>
    </row>
    <row r="315" spans="1:12" ht="17.100000000000001" customHeight="1" x14ac:dyDescent="0.25">
      <c r="A315" s="48"/>
      <c r="B315" s="65"/>
      <c r="C315" s="51"/>
      <c r="D315" s="10" t="s">
        <v>17</v>
      </c>
      <c r="E315" s="4">
        <f t="shared" si="133"/>
        <v>15.2</v>
      </c>
      <c r="F315" s="4">
        <v>0</v>
      </c>
      <c r="G315" s="4">
        <v>0</v>
      </c>
      <c r="H315" s="4">
        <v>0</v>
      </c>
      <c r="I315" s="4">
        <v>0</v>
      </c>
      <c r="J315" s="4">
        <v>0</v>
      </c>
      <c r="K315" s="4">
        <v>15.2</v>
      </c>
      <c r="L315" s="4">
        <v>0</v>
      </c>
    </row>
    <row r="316" spans="1:12" ht="17.100000000000001" customHeight="1" x14ac:dyDescent="0.25">
      <c r="A316" s="49"/>
      <c r="B316" s="66"/>
      <c r="C316" s="52"/>
      <c r="D316" s="10" t="s">
        <v>19</v>
      </c>
      <c r="E316" s="4">
        <f t="shared" si="133"/>
        <v>1500</v>
      </c>
      <c r="F316" s="4">
        <v>0</v>
      </c>
      <c r="G316" s="4">
        <v>0</v>
      </c>
      <c r="H316" s="4">
        <v>0</v>
      </c>
      <c r="I316" s="4">
        <v>0</v>
      </c>
      <c r="J316" s="4">
        <v>0</v>
      </c>
      <c r="K316" s="4">
        <v>1500</v>
      </c>
      <c r="L316" s="4">
        <v>0</v>
      </c>
    </row>
    <row r="317" spans="1:12" ht="17.100000000000001" customHeight="1" x14ac:dyDescent="0.25">
      <c r="A317" s="47" t="s">
        <v>224</v>
      </c>
      <c r="B317" s="64" t="s">
        <v>225</v>
      </c>
      <c r="C317" s="50" t="s">
        <v>228</v>
      </c>
      <c r="D317" s="10" t="s">
        <v>177</v>
      </c>
      <c r="E317" s="4">
        <f t="shared" si="133"/>
        <v>2684.2000000000003</v>
      </c>
      <c r="F317" s="4">
        <v>0</v>
      </c>
      <c r="G317" s="4">
        <v>0</v>
      </c>
      <c r="H317" s="4">
        <v>0</v>
      </c>
      <c r="I317" s="4">
        <v>0</v>
      </c>
      <c r="J317" s="4">
        <v>0</v>
      </c>
      <c r="K317" s="4">
        <f>K318+K319</f>
        <v>2684.2000000000003</v>
      </c>
      <c r="L317" s="4">
        <v>0</v>
      </c>
    </row>
    <row r="318" spans="1:12" ht="17.100000000000001" customHeight="1" x14ac:dyDescent="0.25">
      <c r="A318" s="48"/>
      <c r="B318" s="65"/>
      <c r="C318" s="51"/>
      <c r="D318" s="10" t="s">
        <v>17</v>
      </c>
      <c r="E318" s="4">
        <f t="shared" si="133"/>
        <v>30.4</v>
      </c>
      <c r="F318" s="4">
        <v>0</v>
      </c>
      <c r="G318" s="4">
        <v>0</v>
      </c>
      <c r="H318" s="4">
        <v>0</v>
      </c>
      <c r="I318" s="4">
        <v>0</v>
      </c>
      <c r="J318" s="4">
        <v>0</v>
      </c>
      <c r="K318" s="4">
        <v>30.4</v>
      </c>
      <c r="L318" s="4">
        <v>0</v>
      </c>
    </row>
    <row r="319" spans="1:12" ht="17.100000000000001" customHeight="1" x14ac:dyDescent="0.25">
      <c r="A319" s="49"/>
      <c r="B319" s="66"/>
      <c r="C319" s="52"/>
      <c r="D319" s="10" t="s">
        <v>19</v>
      </c>
      <c r="E319" s="4">
        <f t="shared" si="133"/>
        <v>2653.8</v>
      </c>
      <c r="F319" s="4">
        <v>0</v>
      </c>
      <c r="G319" s="4">
        <v>0</v>
      </c>
      <c r="H319" s="4">
        <v>0</v>
      </c>
      <c r="I319" s="4">
        <v>0</v>
      </c>
      <c r="J319" s="4">
        <v>0</v>
      </c>
      <c r="K319" s="4">
        <f>3000-346.2</f>
        <v>2653.8</v>
      </c>
      <c r="L319" s="4">
        <v>0</v>
      </c>
    </row>
    <row r="320" spans="1:12" ht="17.100000000000001" customHeight="1" x14ac:dyDescent="0.25">
      <c r="A320" s="47" t="s">
        <v>226</v>
      </c>
      <c r="B320" s="64" t="s">
        <v>330</v>
      </c>
      <c r="C320" s="50" t="s">
        <v>232</v>
      </c>
      <c r="D320" s="10" t="s">
        <v>177</v>
      </c>
      <c r="E320" s="4">
        <f t="shared" si="133"/>
        <v>3030.4</v>
      </c>
      <c r="F320" s="4">
        <v>0</v>
      </c>
      <c r="G320" s="4">
        <v>0</v>
      </c>
      <c r="H320" s="4">
        <v>0</v>
      </c>
      <c r="I320" s="4">
        <v>0</v>
      </c>
      <c r="J320" s="4">
        <v>0</v>
      </c>
      <c r="K320" s="4">
        <f>K321+K322</f>
        <v>3030.4</v>
      </c>
      <c r="L320" s="4">
        <v>0</v>
      </c>
    </row>
    <row r="321" spans="1:14" ht="17.100000000000001" customHeight="1" x14ac:dyDescent="0.25">
      <c r="A321" s="48"/>
      <c r="B321" s="65"/>
      <c r="C321" s="51"/>
      <c r="D321" s="10" t="s">
        <v>17</v>
      </c>
      <c r="E321" s="4">
        <f t="shared" si="133"/>
        <v>30.4</v>
      </c>
      <c r="F321" s="4">
        <v>0</v>
      </c>
      <c r="G321" s="4">
        <v>0</v>
      </c>
      <c r="H321" s="4">
        <v>0</v>
      </c>
      <c r="I321" s="4">
        <v>0</v>
      </c>
      <c r="J321" s="4">
        <v>0</v>
      </c>
      <c r="K321" s="4">
        <v>30.4</v>
      </c>
      <c r="L321" s="4">
        <v>0</v>
      </c>
    </row>
    <row r="322" spans="1:14" ht="17.100000000000001" customHeight="1" x14ac:dyDescent="0.25">
      <c r="A322" s="49"/>
      <c r="B322" s="66"/>
      <c r="C322" s="52"/>
      <c r="D322" s="10" t="s">
        <v>19</v>
      </c>
      <c r="E322" s="4">
        <f t="shared" si="133"/>
        <v>3000</v>
      </c>
      <c r="F322" s="4">
        <v>0</v>
      </c>
      <c r="G322" s="4">
        <v>0</v>
      </c>
      <c r="H322" s="4">
        <v>0</v>
      </c>
      <c r="I322" s="4">
        <v>0</v>
      </c>
      <c r="J322" s="4">
        <v>0</v>
      </c>
      <c r="K322" s="4">
        <v>3000</v>
      </c>
      <c r="L322" s="4">
        <v>0</v>
      </c>
      <c r="N322" s="3"/>
    </row>
    <row r="323" spans="1:14" ht="17.100000000000001" customHeight="1" x14ac:dyDescent="0.25">
      <c r="A323" s="47" t="s">
        <v>479</v>
      </c>
      <c r="B323" s="64" t="s">
        <v>456</v>
      </c>
      <c r="C323" s="50" t="s">
        <v>449</v>
      </c>
      <c r="D323" s="10" t="s">
        <v>177</v>
      </c>
      <c r="E323" s="4">
        <v>0</v>
      </c>
      <c r="F323" s="4">
        <v>0</v>
      </c>
      <c r="G323" s="4">
        <v>0</v>
      </c>
      <c r="H323" s="4">
        <v>0</v>
      </c>
      <c r="I323" s="4">
        <v>0</v>
      </c>
      <c r="J323" s="4">
        <v>0</v>
      </c>
      <c r="K323" s="4">
        <v>0</v>
      </c>
      <c r="L323" s="4">
        <f>L324+L325</f>
        <v>2525.3000000000002</v>
      </c>
      <c r="N323" s="3"/>
    </row>
    <row r="324" spans="1:14" ht="17.100000000000001" customHeight="1" x14ac:dyDescent="0.25">
      <c r="A324" s="48"/>
      <c r="B324" s="65"/>
      <c r="C324" s="51"/>
      <c r="D324" s="10" t="s">
        <v>17</v>
      </c>
      <c r="E324" s="4">
        <v>0</v>
      </c>
      <c r="F324" s="4">
        <v>0</v>
      </c>
      <c r="G324" s="4">
        <v>0</v>
      </c>
      <c r="H324" s="4">
        <v>0</v>
      </c>
      <c r="I324" s="4">
        <v>0</v>
      </c>
      <c r="J324" s="4">
        <v>0</v>
      </c>
      <c r="K324" s="4">
        <v>0</v>
      </c>
      <c r="L324" s="4">
        <v>25.3</v>
      </c>
      <c r="N324" s="3"/>
    </row>
    <row r="325" spans="1:14" ht="17.100000000000001" customHeight="1" x14ac:dyDescent="0.25">
      <c r="A325" s="49"/>
      <c r="B325" s="66"/>
      <c r="C325" s="52"/>
      <c r="D325" s="10" t="s">
        <v>19</v>
      </c>
      <c r="E325" s="4">
        <v>0</v>
      </c>
      <c r="F325" s="4">
        <v>0</v>
      </c>
      <c r="G325" s="4">
        <v>0</v>
      </c>
      <c r="H325" s="4">
        <v>0</v>
      </c>
      <c r="I325" s="4">
        <v>0</v>
      </c>
      <c r="J325" s="4">
        <v>0</v>
      </c>
      <c r="K325" s="4">
        <v>0</v>
      </c>
      <c r="L325" s="4">
        <v>2500</v>
      </c>
      <c r="N325" s="3"/>
    </row>
    <row r="326" spans="1:14" ht="17.100000000000001" customHeight="1" x14ac:dyDescent="0.25">
      <c r="A326" s="47" t="s">
        <v>480</v>
      </c>
      <c r="B326" s="64" t="s">
        <v>450</v>
      </c>
      <c r="C326" s="50" t="s">
        <v>208</v>
      </c>
      <c r="D326" s="10" t="s">
        <v>177</v>
      </c>
      <c r="E326" s="4">
        <v>0</v>
      </c>
      <c r="F326" s="4">
        <v>0</v>
      </c>
      <c r="G326" s="4">
        <v>0</v>
      </c>
      <c r="H326" s="4">
        <v>0</v>
      </c>
      <c r="I326" s="4">
        <v>0</v>
      </c>
      <c r="J326" s="4">
        <v>0</v>
      </c>
      <c r="K326" s="4">
        <v>0</v>
      </c>
      <c r="L326" s="28">
        <f>L327+L328</f>
        <v>1875.1</v>
      </c>
      <c r="N326" s="3"/>
    </row>
    <row r="327" spans="1:14" ht="17.100000000000001" customHeight="1" x14ac:dyDescent="0.25">
      <c r="A327" s="48"/>
      <c r="B327" s="65"/>
      <c r="C327" s="51"/>
      <c r="D327" s="10" t="s">
        <v>17</v>
      </c>
      <c r="E327" s="4">
        <v>0</v>
      </c>
      <c r="F327" s="4">
        <v>0</v>
      </c>
      <c r="G327" s="4">
        <v>0</v>
      </c>
      <c r="H327" s="4">
        <v>0</v>
      </c>
      <c r="I327" s="4">
        <v>0</v>
      </c>
      <c r="J327" s="4">
        <v>0</v>
      </c>
      <c r="K327" s="4">
        <v>0</v>
      </c>
      <c r="L327" s="28">
        <v>18.8</v>
      </c>
      <c r="N327" s="3"/>
    </row>
    <row r="328" spans="1:14" ht="17.100000000000001" customHeight="1" x14ac:dyDescent="0.25">
      <c r="A328" s="49"/>
      <c r="B328" s="66"/>
      <c r="C328" s="52"/>
      <c r="D328" s="10" t="s">
        <v>19</v>
      </c>
      <c r="E328" s="4">
        <v>0</v>
      </c>
      <c r="F328" s="4">
        <v>0</v>
      </c>
      <c r="G328" s="4">
        <v>0</v>
      </c>
      <c r="H328" s="4">
        <v>0</v>
      </c>
      <c r="I328" s="4">
        <v>0</v>
      </c>
      <c r="J328" s="4">
        <v>0</v>
      </c>
      <c r="K328" s="4">
        <v>0</v>
      </c>
      <c r="L328" s="28">
        <v>1856.3</v>
      </c>
      <c r="N328" s="3"/>
    </row>
    <row r="329" spans="1:14" ht="17.100000000000001" customHeight="1" x14ac:dyDescent="0.25">
      <c r="A329" s="47" t="s">
        <v>481</v>
      </c>
      <c r="B329" s="64" t="s">
        <v>451</v>
      </c>
      <c r="C329" s="50" t="s">
        <v>208</v>
      </c>
      <c r="D329" s="10" t="s">
        <v>177</v>
      </c>
      <c r="E329" s="4">
        <v>0</v>
      </c>
      <c r="F329" s="4">
        <v>0</v>
      </c>
      <c r="G329" s="4">
        <v>0</v>
      </c>
      <c r="H329" s="4">
        <v>0</v>
      </c>
      <c r="I329" s="4">
        <v>0</v>
      </c>
      <c r="J329" s="4">
        <v>0</v>
      </c>
      <c r="K329" s="4">
        <v>0</v>
      </c>
      <c r="L329" s="28">
        <f>L330+L331</f>
        <v>2512.6999999999998</v>
      </c>
      <c r="N329" s="3"/>
    </row>
    <row r="330" spans="1:14" ht="17.100000000000001" customHeight="1" x14ac:dyDescent="0.25">
      <c r="A330" s="48"/>
      <c r="B330" s="65"/>
      <c r="C330" s="51"/>
      <c r="D330" s="10" t="s">
        <v>17</v>
      </c>
      <c r="E330" s="4">
        <v>0</v>
      </c>
      <c r="F330" s="4">
        <v>0</v>
      </c>
      <c r="G330" s="4">
        <v>0</v>
      </c>
      <c r="H330" s="4">
        <v>0</v>
      </c>
      <c r="I330" s="4">
        <v>0</v>
      </c>
      <c r="J330" s="4">
        <v>0</v>
      </c>
      <c r="K330" s="4">
        <v>0</v>
      </c>
      <c r="L330" s="28">
        <v>25.2</v>
      </c>
      <c r="N330" s="3"/>
    </row>
    <row r="331" spans="1:14" ht="17.100000000000001" customHeight="1" x14ac:dyDescent="0.25">
      <c r="A331" s="49"/>
      <c r="B331" s="66"/>
      <c r="C331" s="52"/>
      <c r="D331" s="10" t="s">
        <v>19</v>
      </c>
      <c r="E331" s="4">
        <v>0</v>
      </c>
      <c r="F331" s="4">
        <v>0</v>
      </c>
      <c r="G331" s="4">
        <v>0</v>
      </c>
      <c r="H331" s="4">
        <v>0</v>
      </c>
      <c r="I331" s="4">
        <v>0</v>
      </c>
      <c r="J331" s="4">
        <v>0</v>
      </c>
      <c r="K331" s="4">
        <v>0</v>
      </c>
      <c r="L331" s="28">
        <v>2487.5</v>
      </c>
      <c r="N331" s="3"/>
    </row>
    <row r="332" spans="1:14" ht="17.100000000000001" customHeight="1" x14ac:dyDescent="0.25">
      <c r="A332" s="47" t="s">
        <v>455</v>
      </c>
      <c r="B332" s="64" t="s">
        <v>454</v>
      </c>
      <c r="C332" s="50" t="s">
        <v>228</v>
      </c>
      <c r="D332" s="10" t="s">
        <v>177</v>
      </c>
      <c r="E332" s="4">
        <v>0</v>
      </c>
      <c r="F332" s="4">
        <v>0</v>
      </c>
      <c r="G332" s="4">
        <v>0</v>
      </c>
      <c r="H332" s="4">
        <v>0</v>
      </c>
      <c r="I332" s="4">
        <v>0</v>
      </c>
      <c r="J332" s="4">
        <v>0</v>
      </c>
      <c r="K332" s="4">
        <v>0</v>
      </c>
      <c r="L332" s="4">
        <f>L333+L334</f>
        <v>2525.3000000000002</v>
      </c>
      <c r="N332" s="3"/>
    </row>
    <row r="333" spans="1:14" ht="17.100000000000001" customHeight="1" x14ac:dyDescent="0.25">
      <c r="A333" s="48"/>
      <c r="B333" s="65"/>
      <c r="C333" s="51"/>
      <c r="D333" s="10" t="s">
        <v>17</v>
      </c>
      <c r="E333" s="4">
        <v>0</v>
      </c>
      <c r="F333" s="4">
        <v>0</v>
      </c>
      <c r="G333" s="4">
        <v>0</v>
      </c>
      <c r="H333" s="4">
        <v>0</v>
      </c>
      <c r="I333" s="4">
        <v>0</v>
      </c>
      <c r="J333" s="4">
        <v>0</v>
      </c>
      <c r="K333" s="4">
        <v>0</v>
      </c>
      <c r="L333" s="4">
        <v>25.3</v>
      </c>
      <c r="N333" s="3"/>
    </row>
    <row r="334" spans="1:14" ht="17.100000000000001" customHeight="1" x14ac:dyDescent="0.25">
      <c r="A334" s="49"/>
      <c r="B334" s="66"/>
      <c r="C334" s="52"/>
      <c r="D334" s="10" t="s">
        <v>19</v>
      </c>
      <c r="E334" s="4">
        <v>0</v>
      </c>
      <c r="F334" s="4">
        <v>0</v>
      </c>
      <c r="G334" s="4">
        <v>0</v>
      </c>
      <c r="H334" s="4">
        <v>0</v>
      </c>
      <c r="I334" s="4">
        <v>0</v>
      </c>
      <c r="J334" s="4">
        <v>0</v>
      </c>
      <c r="K334" s="4">
        <v>0</v>
      </c>
      <c r="L334" s="4">
        <v>2500</v>
      </c>
      <c r="N334" s="3"/>
    </row>
    <row r="335" spans="1:14" ht="17.100000000000001" customHeight="1" x14ac:dyDescent="0.25">
      <c r="A335" s="47" t="s">
        <v>35</v>
      </c>
      <c r="B335" s="64" t="s">
        <v>331</v>
      </c>
      <c r="C335" s="57" t="s">
        <v>63</v>
      </c>
      <c r="D335" s="10" t="s">
        <v>177</v>
      </c>
      <c r="E335" s="4">
        <f>E336+E337</f>
        <v>170.5</v>
      </c>
      <c r="F335" s="4">
        <v>0</v>
      </c>
      <c r="G335" s="4">
        <v>0</v>
      </c>
      <c r="H335" s="4">
        <v>0</v>
      </c>
      <c r="I335" s="4">
        <v>0</v>
      </c>
      <c r="J335" s="4">
        <v>0</v>
      </c>
      <c r="K335" s="4">
        <f>K336+K337</f>
        <v>170.5</v>
      </c>
      <c r="L335" s="4">
        <f t="shared" ref="L335" si="134">L336+L337</f>
        <v>0</v>
      </c>
      <c r="N335" s="3"/>
    </row>
    <row r="336" spans="1:14" ht="17.100000000000001" customHeight="1" x14ac:dyDescent="0.25">
      <c r="A336" s="48"/>
      <c r="B336" s="65"/>
      <c r="C336" s="57"/>
      <c r="D336" s="10" t="s">
        <v>17</v>
      </c>
      <c r="E336" s="4">
        <f>SUM(F336:L336)</f>
        <v>170.5</v>
      </c>
      <c r="F336" s="4">
        <v>0</v>
      </c>
      <c r="G336" s="4">
        <v>0</v>
      </c>
      <c r="H336" s="4">
        <v>0</v>
      </c>
      <c r="I336" s="4">
        <v>0</v>
      </c>
      <c r="J336" s="4">
        <v>0</v>
      </c>
      <c r="K336" s="4">
        <v>170.5</v>
      </c>
      <c r="L336" s="4">
        <v>0</v>
      </c>
    </row>
    <row r="337" spans="1:12" ht="17.100000000000001" customHeight="1" x14ac:dyDescent="0.25">
      <c r="A337" s="49"/>
      <c r="B337" s="66"/>
      <c r="C337" s="57"/>
      <c r="D337" s="10" t="s">
        <v>19</v>
      </c>
      <c r="E337" s="4">
        <f>SUM(F337:L337)</f>
        <v>0</v>
      </c>
      <c r="F337" s="4">
        <v>0</v>
      </c>
      <c r="G337" s="4">
        <v>0</v>
      </c>
      <c r="H337" s="4">
        <v>0</v>
      </c>
      <c r="I337" s="4">
        <v>0</v>
      </c>
      <c r="J337" s="4">
        <v>0</v>
      </c>
      <c r="K337" s="4">
        <v>0</v>
      </c>
      <c r="L337" s="4">
        <v>0</v>
      </c>
    </row>
    <row r="338" spans="1:12" ht="17.100000000000001" customHeight="1" x14ac:dyDescent="0.25">
      <c r="A338" s="71" t="s">
        <v>405</v>
      </c>
      <c r="B338" s="71"/>
      <c r="C338" s="55"/>
      <c r="D338" s="10" t="s">
        <v>177</v>
      </c>
      <c r="E338" s="4">
        <f>SUM(F338:L338)</f>
        <v>52688.49</v>
      </c>
      <c r="F338" s="4">
        <f>F339+F340</f>
        <v>236</v>
      </c>
      <c r="G338" s="4">
        <f t="shared" ref="G338:L338" si="135">G339+G340</f>
        <v>247.6</v>
      </c>
      <c r="H338" s="4">
        <f t="shared" si="135"/>
        <v>259.60000000000002</v>
      </c>
      <c r="I338" s="4">
        <f t="shared" si="135"/>
        <v>10330.09</v>
      </c>
      <c r="J338" s="4">
        <f>J339+J340</f>
        <v>15716</v>
      </c>
      <c r="K338" s="4">
        <f t="shared" si="135"/>
        <v>15905.199999999999</v>
      </c>
      <c r="L338" s="4">
        <f t="shared" si="135"/>
        <v>9994</v>
      </c>
    </row>
    <row r="339" spans="1:12" ht="17.100000000000001" customHeight="1" x14ac:dyDescent="0.25">
      <c r="A339" s="71"/>
      <c r="B339" s="71"/>
      <c r="C339" s="55"/>
      <c r="D339" s="10" t="s">
        <v>17</v>
      </c>
      <c r="E339" s="4">
        <f>SUM(F339:L339)</f>
        <v>9782.49</v>
      </c>
      <c r="F339" s="4">
        <f>F267+F259+F257+F255+F253+F251+F249+F247+F245+F243</f>
        <v>236</v>
      </c>
      <c r="G339" s="4">
        <f>G267+G259+G257+G255+G253+G251+G249+G247+G245+G243</f>
        <v>247.6</v>
      </c>
      <c r="H339" s="4">
        <f>H267+H259+H257+H255+H253+H251+H249+H247+H245+H243</f>
        <v>259.60000000000002</v>
      </c>
      <c r="I339" s="4">
        <f>I267+I259+I257+I255+I253+I251+I249+I247+I245+I243</f>
        <v>2255.4900000000002</v>
      </c>
      <c r="J339" s="4">
        <f>J243+J245+J247+J249+J251+J253+J255+J257+J259+J261</f>
        <v>4901</v>
      </c>
      <c r="K339" s="4">
        <f>K243+K245+K247+K249+K251+K253+K255+K257+K259+K261+K336</f>
        <v>1251.4000000000001</v>
      </c>
      <c r="L339" s="4">
        <f>L243+L245+L247+L249+L251+L253+L255+L257+L259+L261+L336</f>
        <v>631.40000000000009</v>
      </c>
    </row>
    <row r="340" spans="1:12" ht="17.100000000000001" customHeight="1" x14ac:dyDescent="0.25">
      <c r="A340" s="71"/>
      <c r="B340" s="71"/>
      <c r="C340" s="55"/>
      <c r="D340" s="10" t="s">
        <v>19</v>
      </c>
      <c r="E340" s="4">
        <f>SUM(F340:L340)</f>
        <v>42905.999999999993</v>
      </c>
      <c r="F340" s="4">
        <f>F268</f>
        <v>0</v>
      </c>
      <c r="G340" s="4">
        <f>G268</f>
        <v>0</v>
      </c>
      <c r="H340" s="4">
        <f>H268</f>
        <v>0</v>
      </c>
      <c r="I340" s="4">
        <f>I268</f>
        <v>8074.6</v>
      </c>
      <c r="J340" s="4">
        <f>J301+J298+J295+J292+J289+J286+J283+J280+J277+J274+J271</f>
        <v>10815</v>
      </c>
      <c r="K340" s="4">
        <f>K262</f>
        <v>14653.8</v>
      </c>
      <c r="L340" s="4">
        <f>L262</f>
        <v>9362.6</v>
      </c>
    </row>
    <row r="341" spans="1:12" ht="17.100000000000001" customHeight="1" x14ac:dyDescent="0.25">
      <c r="A341" s="57" t="s">
        <v>123</v>
      </c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</row>
    <row r="342" spans="1:12" ht="17.100000000000001" customHeight="1" x14ac:dyDescent="0.25">
      <c r="A342" s="55" t="s">
        <v>356</v>
      </c>
      <c r="B342" s="56" t="s">
        <v>124</v>
      </c>
      <c r="C342" s="57" t="s">
        <v>65</v>
      </c>
      <c r="D342" s="10" t="s">
        <v>177</v>
      </c>
      <c r="E342" s="4">
        <f t="shared" ref="E342:E351" si="136">SUM(F342:L342)</f>
        <v>13863.800000000001</v>
      </c>
      <c r="F342" s="4">
        <f>F343+F344</f>
        <v>0</v>
      </c>
      <c r="G342" s="4">
        <f t="shared" ref="G342:L342" si="137">G343+G344</f>
        <v>1318.4</v>
      </c>
      <c r="H342" s="4">
        <f t="shared" si="137"/>
        <v>1305.6999999999998</v>
      </c>
      <c r="I342" s="4">
        <f t="shared" si="137"/>
        <v>1873.2</v>
      </c>
      <c r="J342" s="4">
        <f t="shared" si="137"/>
        <v>2731.8</v>
      </c>
      <c r="K342" s="4">
        <f t="shared" si="137"/>
        <v>3887.6000000000004</v>
      </c>
      <c r="L342" s="4">
        <f t="shared" si="137"/>
        <v>2747.1</v>
      </c>
    </row>
    <row r="343" spans="1:12" ht="17.100000000000001" customHeight="1" x14ac:dyDescent="0.25">
      <c r="A343" s="55"/>
      <c r="B343" s="56"/>
      <c r="C343" s="57"/>
      <c r="D343" s="10" t="s">
        <v>17</v>
      </c>
      <c r="E343" s="4">
        <f t="shared" si="136"/>
        <v>8518.1999999999989</v>
      </c>
      <c r="F343" s="4">
        <v>0</v>
      </c>
      <c r="G343" s="4">
        <v>738.1</v>
      </c>
      <c r="H343" s="4">
        <v>725.4</v>
      </c>
      <c r="I343" s="4">
        <f>725.4+248.3</f>
        <v>973.7</v>
      </c>
      <c r="J343" s="4">
        <v>1815.3</v>
      </c>
      <c r="K343" s="4">
        <v>2409.4</v>
      </c>
      <c r="L343" s="4">
        <v>1856.3</v>
      </c>
    </row>
    <row r="344" spans="1:12" ht="17.100000000000001" customHeight="1" x14ac:dyDescent="0.25">
      <c r="A344" s="55"/>
      <c r="B344" s="56"/>
      <c r="C344" s="10" t="s">
        <v>65</v>
      </c>
      <c r="D344" s="10" t="s">
        <v>19</v>
      </c>
      <c r="E344" s="4">
        <f t="shared" si="136"/>
        <v>5345.6</v>
      </c>
      <c r="F344" s="4">
        <v>0</v>
      </c>
      <c r="G344" s="4">
        <v>580.29999999999995</v>
      </c>
      <c r="H344" s="4">
        <v>580.29999999999995</v>
      </c>
      <c r="I344" s="4">
        <v>899.5</v>
      </c>
      <c r="J344" s="4">
        <v>916.5</v>
      </c>
      <c r="K344" s="4">
        <f>916.5+561.7</f>
        <v>1478.2</v>
      </c>
      <c r="L344" s="4">
        <v>890.8</v>
      </c>
    </row>
    <row r="345" spans="1:12" ht="17.100000000000001" customHeight="1" x14ac:dyDescent="0.25">
      <c r="A345" s="55" t="s">
        <v>357</v>
      </c>
      <c r="B345" s="56" t="s">
        <v>125</v>
      </c>
      <c r="C345" s="57" t="s">
        <v>63</v>
      </c>
      <c r="D345" s="10" t="s">
        <v>177</v>
      </c>
      <c r="E345" s="4">
        <f t="shared" si="136"/>
        <v>57</v>
      </c>
      <c r="F345" s="4">
        <f>F346</f>
        <v>5</v>
      </c>
      <c r="G345" s="4">
        <f t="shared" ref="G345:L345" si="138">G346</f>
        <v>5.2</v>
      </c>
      <c r="H345" s="4">
        <f t="shared" si="138"/>
        <v>10.8</v>
      </c>
      <c r="I345" s="4">
        <f t="shared" si="138"/>
        <v>11.4</v>
      </c>
      <c r="J345" s="4">
        <f t="shared" si="138"/>
        <v>12</v>
      </c>
      <c r="K345" s="4">
        <f t="shared" si="138"/>
        <v>12.6</v>
      </c>
      <c r="L345" s="4">
        <f t="shared" si="138"/>
        <v>0</v>
      </c>
    </row>
    <row r="346" spans="1:12" ht="17.100000000000001" customHeight="1" x14ac:dyDescent="0.25">
      <c r="A346" s="55"/>
      <c r="B346" s="56"/>
      <c r="C346" s="57"/>
      <c r="D346" s="10" t="s">
        <v>17</v>
      </c>
      <c r="E346" s="4">
        <f t="shared" si="136"/>
        <v>57</v>
      </c>
      <c r="F346" s="4">
        <v>5</v>
      </c>
      <c r="G346" s="4">
        <v>5.2</v>
      </c>
      <c r="H346" s="4">
        <f>5.4+5.4</f>
        <v>10.8</v>
      </c>
      <c r="I346" s="4">
        <f>5.7+5.7</f>
        <v>11.4</v>
      </c>
      <c r="J346" s="4">
        <v>12</v>
      </c>
      <c r="K346" s="4">
        <v>12.6</v>
      </c>
      <c r="L346" s="4">
        <v>0</v>
      </c>
    </row>
    <row r="347" spans="1:12" ht="17.100000000000001" customHeight="1" x14ac:dyDescent="0.25">
      <c r="A347" s="55" t="s">
        <v>358</v>
      </c>
      <c r="B347" s="56" t="s">
        <v>126</v>
      </c>
      <c r="C347" s="57" t="s">
        <v>63</v>
      </c>
      <c r="D347" s="10" t="s">
        <v>177</v>
      </c>
      <c r="E347" s="4">
        <f t="shared" si="136"/>
        <v>10.199999999999999</v>
      </c>
      <c r="F347" s="4">
        <v>5</v>
      </c>
      <c r="G347" s="4">
        <v>5.2</v>
      </c>
      <c r="H347" s="4">
        <v>0</v>
      </c>
      <c r="I347" s="4">
        <v>0</v>
      </c>
      <c r="J347" s="4">
        <v>0</v>
      </c>
      <c r="K347" s="4">
        <v>0</v>
      </c>
      <c r="L347" s="4">
        <v>0</v>
      </c>
    </row>
    <row r="348" spans="1:12" ht="17.100000000000001" customHeight="1" x14ac:dyDescent="0.25">
      <c r="A348" s="55"/>
      <c r="B348" s="56"/>
      <c r="C348" s="57"/>
      <c r="D348" s="10" t="s">
        <v>17</v>
      </c>
      <c r="E348" s="4">
        <f t="shared" si="136"/>
        <v>10.199999999999999</v>
      </c>
      <c r="F348" s="4">
        <v>5</v>
      </c>
      <c r="G348" s="4">
        <v>5.2</v>
      </c>
      <c r="H348" s="4">
        <v>0</v>
      </c>
      <c r="I348" s="4">
        <v>0</v>
      </c>
      <c r="J348" s="4">
        <v>0</v>
      </c>
      <c r="K348" s="4">
        <v>0</v>
      </c>
      <c r="L348" s="4">
        <v>0</v>
      </c>
    </row>
    <row r="349" spans="1:12" ht="17.100000000000001" customHeight="1" x14ac:dyDescent="0.25">
      <c r="A349" s="71" t="s">
        <v>406</v>
      </c>
      <c r="B349" s="71"/>
      <c r="C349" s="57"/>
      <c r="D349" s="10" t="s">
        <v>177</v>
      </c>
      <c r="E349" s="4">
        <f t="shared" si="136"/>
        <v>13931</v>
      </c>
      <c r="F349" s="4">
        <f>F350+F351</f>
        <v>10</v>
      </c>
      <c r="G349" s="4">
        <f t="shared" ref="G349:L349" si="139">G350+G351</f>
        <v>1328.8</v>
      </c>
      <c r="H349" s="4">
        <f t="shared" si="139"/>
        <v>1316.5</v>
      </c>
      <c r="I349" s="4">
        <f t="shared" si="139"/>
        <v>1884.6</v>
      </c>
      <c r="J349" s="4">
        <f t="shared" si="139"/>
        <v>2743.8</v>
      </c>
      <c r="K349" s="4">
        <f t="shared" si="139"/>
        <v>3900.2</v>
      </c>
      <c r="L349" s="4">
        <f t="shared" si="139"/>
        <v>2747.1</v>
      </c>
    </row>
    <row r="350" spans="1:12" ht="17.100000000000001" customHeight="1" x14ac:dyDescent="0.25">
      <c r="A350" s="71"/>
      <c r="B350" s="71"/>
      <c r="C350" s="57"/>
      <c r="D350" s="10" t="s">
        <v>17</v>
      </c>
      <c r="E350" s="4">
        <f t="shared" si="136"/>
        <v>8585.4</v>
      </c>
      <c r="F350" s="4">
        <f>F348+F346+F343</f>
        <v>10</v>
      </c>
      <c r="G350" s="4">
        <f t="shared" ref="G350:L350" si="140">G348+G346+G343</f>
        <v>748.5</v>
      </c>
      <c r="H350" s="4">
        <f t="shared" si="140"/>
        <v>736.19999999999993</v>
      </c>
      <c r="I350" s="4">
        <f t="shared" si="140"/>
        <v>985.1</v>
      </c>
      <c r="J350" s="4">
        <f t="shared" si="140"/>
        <v>1827.3</v>
      </c>
      <c r="K350" s="4">
        <f t="shared" si="140"/>
        <v>2422</v>
      </c>
      <c r="L350" s="4">
        <f t="shared" si="140"/>
        <v>1856.3</v>
      </c>
    </row>
    <row r="351" spans="1:12" ht="17.100000000000001" customHeight="1" x14ac:dyDescent="0.25">
      <c r="A351" s="71"/>
      <c r="B351" s="71"/>
      <c r="C351" s="57"/>
      <c r="D351" s="10" t="s">
        <v>19</v>
      </c>
      <c r="E351" s="4">
        <f t="shared" si="136"/>
        <v>5345.6</v>
      </c>
      <c r="F351" s="4">
        <f>F344</f>
        <v>0</v>
      </c>
      <c r="G351" s="4">
        <f t="shared" ref="G351:L351" si="141">G344</f>
        <v>580.29999999999995</v>
      </c>
      <c r="H351" s="4">
        <f t="shared" si="141"/>
        <v>580.29999999999995</v>
      </c>
      <c r="I351" s="4">
        <f t="shared" si="141"/>
        <v>899.5</v>
      </c>
      <c r="J351" s="4">
        <f t="shared" si="141"/>
        <v>916.5</v>
      </c>
      <c r="K351" s="4">
        <f t="shared" si="141"/>
        <v>1478.2</v>
      </c>
      <c r="L351" s="4">
        <f t="shared" si="141"/>
        <v>890.8</v>
      </c>
    </row>
    <row r="352" spans="1:12" ht="17.100000000000001" customHeight="1" x14ac:dyDescent="0.25">
      <c r="A352" s="57" t="s">
        <v>127</v>
      </c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</row>
    <row r="353" spans="1:17" ht="17.100000000000001" customHeight="1" x14ac:dyDescent="0.25">
      <c r="A353" s="55" t="s">
        <v>366</v>
      </c>
      <c r="B353" s="56" t="s">
        <v>128</v>
      </c>
      <c r="C353" s="57" t="s">
        <v>129</v>
      </c>
      <c r="D353" s="10" t="s">
        <v>177</v>
      </c>
      <c r="E353" s="4">
        <f t="shared" ref="E353:E389" si="142">SUM(F353:L353)</f>
        <v>120.30000000000001</v>
      </c>
      <c r="F353" s="4">
        <v>6</v>
      </c>
      <c r="G353" s="4">
        <v>6.3</v>
      </c>
      <c r="H353" s="4">
        <f>6.6+13.2</f>
        <v>19.799999999999997</v>
      </c>
      <c r="I353" s="4">
        <f>6.9+13.8</f>
        <v>20.700000000000003</v>
      </c>
      <c r="J353" s="4">
        <f>7.2+14.4</f>
        <v>21.6</v>
      </c>
      <c r="K353" s="4">
        <f>K354</f>
        <v>22.5</v>
      </c>
      <c r="L353" s="4">
        <f>L354</f>
        <v>23.4</v>
      </c>
    </row>
    <row r="354" spans="1:17" ht="17.100000000000001" customHeight="1" x14ac:dyDescent="0.25">
      <c r="A354" s="55"/>
      <c r="B354" s="56"/>
      <c r="C354" s="57"/>
      <c r="D354" s="10" t="s">
        <v>17</v>
      </c>
      <c r="E354" s="4">
        <f t="shared" si="142"/>
        <v>120.30000000000001</v>
      </c>
      <c r="F354" s="4">
        <v>6</v>
      </c>
      <c r="G354" s="4">
        <v>6.3</v>
      </c>
      <c r="H354" s="4">
        <f>6.6+13.2</f>
        <v>19.799999999999997</v>
      </c>
      <c r="I354" s="4">
        <f>6.9+13.8</f>
        <v>20.700000000000003</v>
      </c>
      <c r="J354" s="4">
        <f>7.2+14.4</f>
        <v>21.6</v>
      </c>
      <c r="K354" s="4">
        <f>7.5+15</f>
        <v>22.5</v>
      </c>
      <c r="L354" s="4">
        <v>23.4</v>
      </c>
    </row>
    <row r="355" spans="1:17" ht="27.75" customHeight="1" x14ac:dyDescent="0.25">
      <c r="A355" s="47" t="s">
        <v>367</v>
      </c>
      <c r="B355" s="56" t="s">
        <v>211</v>
      </c>
      <c r="C355" s="57" t="s">
        <v>229</v>
      </c>
      <c r="D355" s="10" t="s">
        <v>177</v>
      </c>
      <c r="E355" s="4">
        <f t="shared" si="142"/>
        <v>21.3</v>
      </c>
      <c r="F355" s="4">
        <v>5</v>
      </c>
      <c r="G355" s="4">
        <v>5.2</v>
      </c>
      <c r="H355" s="4">
        <v>5.4</v>
      </c>
      <c r="I355" s="4">
        <v>5.7</v>
      </c>
      <c r="J355" s="4">
        <v>0</v>
      </c>
      <c r="K355" s="4">
        <f>K356</f>
        <v>0</v>
      </c>
      <c r="L355" s="4">
        <f t="shared" ref="L355" si="143">L356</f>
        <v>0</v>
      </c>
    </row>
    <row r="356" spans="1:17" ht="17.100000000000001" customHeight="1" x14ac:dyDescent="0.25">
      <c r="A356" s="49"/>
      <c r="B356" s="56"/>
      <c r="C356" s="57"/>
      <c r="D356" s="10" t="s">
        <v>17</v>
      </c>
      <c r="E356" s="4">
        <f t="shared" si="142"/>
        <v>21.3</v>
      </c>
      <c r="F356" s="4">
        <v>5</v>
      </c>
      <c r="G356" s="4">
        <v>5.2</v>
      </c>
      <c r="H356" s="4">
        <v>5.4</v>
      </c>
      <c r="I356" s="4">
        <v>5.7</v>
      </c>
      <c r="J356" s="4">
        <v>0</v>
      </c>
      <c r="K356" s="4">
        <v>0</v>
      </c>
      <c r="L356" s="4">
        <v>0</v>
      </c>
    </row>
    <row r="357" spans="1:17" ht="17.100000000000001" customHeight="1" x14ac:dyDescent="0.25">
      <c r="A357" s="47" t="s">
        <v>407</v>
      </c>
      <c r="B357" s="56" t="s">
        <v>349</v>
      </c>
      <c r="C357" s="57" t="s">
        <v>107</v>
      </c>
      <c r="D357" s="10" t="s">
        <v>177</v>
      </c>
      <c r="E357" s="4">
        <f t="shared" si="142"/>
        <v>86.1</v>
      </c>
      <c r="F357" s="4">
        <v>20</v>
      </c>
      <c r="G357" s="4">
        <v>21</v>
      </c>
      <c r="H357" s="4">
        <v>22</v>
      </c>
      <c r="I357" s="4">
        <f>23.1</f>
        <v>23.1</v>
      </c>
      <c r="J357" s="4">
        <v>0</v>
      </c>
      <c r="K357" s="4">
        <f>K358</f>
        <v>0</v>
      </c>
      <c r="L357" s="4">
        <f t="shared" ref="L357" si="144">L358</f>
        <v>0</v>
      </c>
    </row>
    <row r="358" spans="1:17" ht="17.100000000000001" customHeight="1" x14ac:dyDescent="0.25">
      <c r="A358" s="49"/>
      <c r="B358" s="56"/>
      <c r="C358" s="57"/>
      <c r="D358" s="10" t="s">
        <v>17</v>
      </c>
      <c r="E358" s="4">
        <f t="shared" si="142"/>
        <v>86.1</v>
      </c>
      <c r="F358" s="4">
        <v>20</v>
      </c>
      <c r="G358" s="4">
        <v>21</v>
      </c>
      <c r="H358" s="4">
        <v>22</v>
      </c>
      <c r="I358" s="4">
        <f>23.1</f>
        <v>23.1</v>
      </c>
      <c r="J358" s="4">
        <v>0</v>
      </c>
      <c r="K358" s="4">
        <v>0</v>
      </c>
      <c r="L358" s="4">
        <v>0</v>
      </c>
    </row>
    <row r="359" spans="1:17" ht="17.100000000000001" customHeight="1" x14ac:dyDescent="0.25">
      <c r="A359" s="47" t="s">
        <v>408</v>
      </c>
      <c r="B359" s="56" t="s">
        <v>183</v>
      </c>
      <c r="C359" s="57" t="s">
        <v>63</v>
      </c>
      <c r="D359" s="10" t="s">
        <v>177</v>
      </c>
      <c r="E359" s="4">
        <f t="shared" si="142"/>
        <v>161.39999999999998</v>
      </c>
      <c r="F359" s="4">
        <v>20</v>
      </c>
      <c r="G359" s="4">
        <v>21</v>
      </c>
      <c r="H359" s="4">
        <v>22</v>
      </c>
      <c r="I359" s="4">
        <v>23.1</v>
      </c>
      <c r="J359" s="4">
        <v>24.1</v>
      </c>
      <c r="K359" s="4">
        <f>K360</f>
        <v>25.1</v>
      </c>
      <c r="L359" s="4">
        <f t="shared" ref="L359" si="145">L360</f>
        <v>26.1</v>
      </c>
      <c r="N359" s="3"/>
    </row>
    <row r="360" spans="1:17" ht="17.100000000000001" customHeight="1" x14ac:dyDescent="0.25">
      <c r="A360" s="49"/>
      <c r="B360" s="56"/>
      <c r="C360" s="57"/>
      <c r="D360" s="10" t="s">
        <v>17</v>
      </c>
      <c r="E360" s="4">
        <f t="shared" si="142"/>
        <v>161.39999999999998</v>
      </c>
      <c r="F360" s="4">
        <v>20</v>
      </c>
      <c r="G360" s="4">
        <v>21</v>
      </c>
      <c r="H360" s="4">
        <v>22</v>
      </c>
      <c r="I360" s="4">
        <v>23.1</v>
      </c>
      <c r="J360" s="4">
        <v>24.1</v>
      </c>
      <c r="K360" s="4">
        <v>25.1</v>
      </c>
      <c r="L360" s="4">
        <v>26.1</v>
      </c>
      <c r="N360" s="3"/>
      <c r="O360" s="3"/>
      <c r="P360" s="3"/>
    </row>
    <row r="361" spans="1:17" ht="39" customHeight="1" x14ac:dyDescent="0.25">
      <c r="A361" s="47" t="s">
        <v>409</v>
      </c>
      <c r="B361" s="56" t="s">
        <v>184</v>
      </c>
      <c r="C361" s="57" t="s">
        <v>63</v>
      </c>
      <c r="D361" s="10" t="s">
        <v>177</v>
      </c>
      <c r="E361" s="4">
        <f t="shared" si="142"/>
        <v>38.9</v>
      </c>
      <c r="F361" s="4">
        <v>19</v>
      </c>
      <c r="G361" s="4">
        <v>19.899999999999999</v>
      </c>
      <c r="H361" s="4">
        <v>0</v>
      </c>
      <c r="I361" s="4">
        <v>0</v>
      </c>
      <c r="J361" s="4">
        <v>0</v>
      </c>
      <c r="K361" s="4">
        <f>K362</f>
        <v>0</v>
      </c>
      <c r="L361" s="4">
        <f t="shared" ref="L361" si="146">L362</f>
        <v>0</v>
      </c>
      <c r="N361" s="3"/>
      <c r="O361" s="3"/>
      <c r="P361" s="3"/>
    </row>
    <row r="362" spans="1:17" ht="17.100000000000001" customHeight="1" x14ac:dyDescent="0.25">
      <c r="A362" s="49"/>
      <c r="B362" s="56"/>
      <c r="C362" s="57"/>
      <c r="D362" s="10" t="s">
        <v>17</v>
      </c>
      <c r="E362" s="4">
        <f t="shared" si="142"/>
        <v>38.9</v>
      </c>
      <c r="F362" s="4">
        <v>19</v>
      </c>
      <c r="G362" s="4">
        <v>19.899999999999999</v>
      </c>
      <c r="H362" s="4">
        <v>0</v>
      </c>
      <c r="I362" s="4">
        <v>0</v>
      </c>
      <c r="J362" s="4">
        <v>0</v>
      </c>
      <c r="K362" s="4">
        <v>0</v>
      </c>
      <c r="L362" s="4">
        <v>0</v>
      </c>
      <c r="N362" s="3"/>
      <c r="O362" s="3"/>
      <c r="P362" s="3"/>
      <c r="Q362" s="3"/>
    </row>
    <row r="363" spans="1:17" ht="17.100000000000001" customHeight="1" x14ac:dyDescent="0.25">
      <c r="A363" s="47" t="s">
        <v>410</v>
      </c>
      <c r="B363" s="56" t="s">
        <v>185</v>
      </c>
      <c r="C363" s="57" t="s">
        <v>107</v>
      </c>
      <c r="D363" s="10" t="s">
        <v>177</v>
      </c>
      <c r="E363" s="4">
        <f t="shared" si="142"/>
        <v>48.3</v>
      </c>
      <c r="F363" s="4">
        <v>6</v>
      </c>
      <c r="G363" s="4">
        <v>6.3</v>
      </c>
      <c r="H363" s="4">
        <v>6.6</v>
      </c>
      <c r="I363" s="4">
        <v>6.9</v>
      </c>
      <c r="J363" s="4">
        <v>7.2</v>
      </c>
      <c r="K363" s="4">
        <f>K364</f>
        <v>7.5</v>
      </c>
      <c r="L363" s="4">
        <f t="shared" ref="L363" si="147">L364</f>
        <v>7.8</v>
      </c>
    </row>
    <row r="364" spans="1:17" ht="17.100000000000001" customHeight="1" x14ac:dyDescent="0.25">
      <c r="A364" s="49"/>
      <c r="B364" s="56"/>
      <c r="C364" s="57"/>
      <c r="D364" s="10" t="s">
        <v>17</v>
      </c>
      <c r="E364" s="4">
        <f t="shared" si="142"/>
        <v>48.3</v>
      </c>
      <c r="F364" s="4">
        <v>6</v>
      </c>
      <c r="G364" s="4">
        <v>6.3</v>
      </c>
      <c r="H364" s="4">
        <v>6.6</v>
      </c>
      <c r="I364" s="4">
        <v>6.9</v>
      </c>
      <c r="J364" s="4">
        <v>7.2</v>
      </c>
      <c r="K364" s="4">
        <v>7.5</v>
      </c>
      <c r="L364" s="4">
        <v>7.8</v>
      </c>
    </row>
    <row r="365" spans="1:17" ht="17.100000000000001" customHeight="1" x14ac:dyDescent="0.25">
      <c r="A365" s="47" t="s">
        <v>411</v>
      </c>
      <c r="B365" s="56" t="s">
        <v>186</v>
      </c>
      <c r="C365" s="57" t="s">
        <v>327</v>
      </c>
      <c r="D365" s="10" t="s">
        <v>177</v>
      </c>
      <c r="E365" s="4">
        <f t="shared" si="142"/>
        <v>189.29999999999998</v>
      </c>
      <c r="F365" s="4">
        <v>28</v>
      </c>
      <c r="G365" s="4">
        <v>29.4</v>
      </c>
      <c r="H365" s="4">
        <v>30.8</v>
      </c>
      <c r="I365" s="4">
        <v>32.299999999999997</v>
      </c>
      <c r="J365" s="4">
        <v>33.700000000000003</v>
      </c>
      <c r="K365" s="4">
        <f>K366</f>
        <v>35.1</v>
      </c>
      <c r="L365" s="4">
        <f t="shared" ref="L365" si="148">L366</f>
        <v>0</v>
      </c>
      <c r="M365" s="3"/>
      <c r="N365" s="3"/>
      <c r="O365" s="3"/>
    </row>
    <row r="366" spans="1:17" ht="17.100000000000001" customHeight="1" x14ac:dyDescent="0.25">
      <c r="A366" s="49"/>
      <c r="B366" s="56"/>
      <c r="C366" s="57"/>
      <c r="D366" s="10" t="s">
        <v>17</v>
      </c>
      <c r="E366" s="4">
        <f t="shared" si="142"/>
        <v>189.29999999999998</v>
      </c>
      <c r="F366" s="4">
        <v>28</v>
      </c>
      <c r="G366" s="4">
        <v>29.4</v>
      </c>
      <c r="H366" s="4">
        <v>30.8</v>
      </c>
      <c r="I366" s="4">
        <v>32.299999999999997</v>
      </c>
      <c r="J366" s="4">
        <v>33.700000000000003</v>
      </c>
      <c r="K366" s="4">
        <v>35.1</v>
      </c>
      <c r="L366" s="4">
        <v>0</v>
      </c>
    </row>
    <row r="367" spans="1:17" ht="17.100000000000001" customHeight="1" x14ac:dyDescent="0.25">
      <c r="A367" s="47" t="s">
        <v>412</v>
      </c>
      <c r="B367" s="56" t="s">
        <v>187</v>
      </c>
      <c r="C367" s="57" t="s">
        <v>230</v>
      </c>
      <c r="D367" s="10" t="s">
        <v>177</v>
      </c>
      <c r="E367" s="4">
        <f t="shared" si="142"/>
        <v>180.60000000000002</v>
      </c>
      <c r="F367" s="4">
        <v>14</v>
      </c>
      <c r="G367" s="4">
        <v>14.7</v>
      </c>
      <c r="H367" s="4">
        <v>15.4</v>
      </c>
      <c r="I367" s="4">
        <f>16.1+11.5</f>
        <v>27.6</v>
      </c>
      <c r="J367" s="4">
        <v>34.799999999999997</v>
      </c>
      <c r="K367" s="4">
        <f>K368</f>
        <v>36.299999999999997</v>
      </c>
      <c r="L367" s="4">
        <f t="shared" ref="L367" si="149">L368</f>
        <v>37.799999999999997</v>
      </c>
    </row>
    <row r="368" spans="1:17" ht="17.100000000000001" customHeight="1" x14ac:dyDescent="0.25">
      <c r="A368" s="49"/>
      <c r="B368" s="56"/>
      <c r="C368" s="57"/>
      <c r="D368" s="10" t="s">
        <v>17</v>
      </c>
      <c r="E368" s="4">
        <f t="shared" si="142"/>
        <v>180.60000000000002</v>
      </c>
      <c r="F368" s="4">
        <v>14</v>
      </c>
      <c r="G368" s="4">
        <v>14.7</v>
      </c>
      <c r="H368" s="4">
        <v>15.4</v>
      </c>
      <c r="I368" s="4">
        <f>16.1+11.5</f>
        <v>27.6</v>
      </c>
      <c r="J368" s="4">
        <v>34.799999999999997</v>
      </c>
      <c r="K368" s="4">
        <v>36.299999999999997</v>
      </c>
      <c r="L368" s="4">
        <v>37.799999999999997</v>
      </c>
    </row>
    <row r="369" spans="1:12" ht="17.100000000000001" customHeight="1" x14ac:dyDescent="0.25">
      <c r="A369" s="47" t="s">
        <v>413</v>
      </c>
      <c r="B369" s="56" t="s">
        <v>188</v>
      </c>
      <c r="C369" s="57" t="s">
        <v>130</v>
      </c>
      <c r="D369" s="10" t="s">
        <v>177</v>
      </c>
      <c r="E369" s="4">
        <f t="shared" si="142"/>
        <v>241.89999999999998</v>
      </c>
      <c r="F369" s="4">
        <v>30</v>
      </c>
      <c r="G369" s="4">
        <v>31.5</v>
      </c>
      <c r="H369" s="4">
        <v>33</v>
      </c>
      <c r="I369" s="4">
        <v>34.6</v>
      </c>
      <c r="J369" s="4">
        <v>36.1</v>
      </c>
      <c r="K369" s="4">
        <f>K370</f>
        <v>37.6</v>
      </c>
      <c r="L369" s="4">
        <f t="shared" ref="L369" si="150">L370</f>
        <v>39.1</v>
      </c>
    </row>
    <row r="370" spans="1:12" ht="17.100000000000001" customHeight="1" x14ac:dyDescent="0.25">
      <c r="A370" s="49"/>
      <c r="B370" s="56"/>
      <c r="C370" s="57"/>
      <c r="D370" s="10" t="s">
        <v>17</v>
      </c>
      <c r="E370" s="4">
        <f t="shared" si="142"/>
        <v>241.89999999999998</v>
      </c>
      <c r="F370" s="4">
        <v>30</v>
      </c>
      <c r="G370" s="4">
        <v>31.5</v>
      </c>
      <c r="H370" s="4">
        <v>33</v>
      </c>
      <c r="I370" s="4">
        <v>34.6</v>
      </c>
      <c r="J370" s="4">
        <v>36.1</v>
      </c>
      <c r="K370" s="4">
        <f>37.6</f>
        <v>37.6</v>
      </c>
      <c r="L370" s="4">
        <v>39.1</v>
      </c>
    </row>
    <row r="371" spans="1:12" ht="17.100000000000001" customHeight="1" x14ac:dyDescent="0.25">
      <c r="A371" s="47" t="s">
        <v>414</v>
      </c>
      <c r="B371" s="56" t="s">
        <v>189</v>
      </c>
      <c r="C371" s="57" t="s">
        <v>327</v>
      </c>
      <c r="D371" s="10" t="s">
        <v>177</v>
      </c>
      <c r="E371" s="4">
        <f t="shared" si="142"/>
        <v>269.10000000000002</v>
      </c>
      <c r="F371" s="4">
        <v>20</v>
      </c>
      <c r="G371" s="4">
        <v>21</v>
      </c>
      <c r="H371" s="4">
        <v>22</v>
      </c>
      <c r="I371" s="4">
        <v>23.1</v>
      </c>
      <c r="J371" s="4">
        <v>24.1</v>
      </c>
      <c r="K371" s="4">
        <f>K372</f>
        <v>25.1</v>
      </c>
      <c r="L371" s="4">
        <f t="shared" ref="L371" si="151">L372</f>
        <v>133.80000000000001</v>
      </c>
    </row>
    <row r="372" spans="1:12" ht="17.100000000000001" customHeight="1" x14ac:dyDescent="0.25">
      <c r="A372" s="49"/>
      <c r="B372" s="56"/>
      <c r="C372" s="57"/>
      <c r="D372" s="10" t="s">
        <v>17</v>
      </c>
      <c r="E372" s="4">
        <f t="shared" si="142"/>
        <v>269.10000000000002</v>
      </c>
      <c r="F372" s="4">
        <v>20</v>
      </c>
      <c r="G372" s="4">
        <v>21</v>
      </c>
      <c r="H372" s="4">
        <v>22</v>
      </c>
      <c r="I372" s="4">
        <v>23.1</v>
      </c>
      <c r="J372" s="4">
        <v>24.1</v>
      </c>
      <c r="K372" s="4">
        <v>25.1</v>
      </c>
      <c r="L372" s="4">
        <v>133.80000000000001</v>
      </c>
    </row>
    <row r="373" spans="1:12" ht="17.100000000000001" customHeight="1" x14ac:dyDescent="0.25">
      <c r="A373" s="47" t="s">
        <v>415</v>
      </c>
      <c r="B373" s="56" t="s">
        <v>190</v>
      </c>
      <c r="C373" s="57" t="s">
        <v>327</v>
      </c>
      <c r="D373" s="10" t="s">
        <v>177</v>
      </c>
      <c r="E373" s="4">
        <f t="shared" si="142"/>
        <v>460.3</v>
      </c>
      <c r="F373" s="4">
        <v>66</v>
      </c>
      <c r="G373" s="4">
        <v>69.2</v>
      </c>
      <c r="H373" s="4">
        <v>72.5</v>
      </c>
      <c r="I373" s="4">
        <v>76</v>
      </c>
      <c r="J373" s="4">
        <v>79.3</v>
      </c>
      <c r="K373" s="4">
        <f>K374</f>
        <v>82.6</v>
      </c>
      <c r="L373" s="4">
        <f t="shared" ref="L373" si="152">L374</f>
        <v>14.7</v>
      </c>
    </row>
    <row r="374" spans="1:12" ht="17.100000000000001" customHeight="1" x14ac:dyDescent="0.25">
      <c r="A374" s="49"/>
      <c r="B374" s="56"/>
      <c r="C374" s="57"/>
      <c r="D374" s="10" t="s">
        <v>17</v>
      </c>
      <c r="E374" s="4">
        <f t="shared" si="142"/>
        <v>460.3</v>
      </c>
      <c r="F374" s="4">
        <v>66</v>
      </c>
      <c r="G374" s="4">
        <v>69.2</v>
      </c>
      <c r="H374" s="4">
        <v>72.5</v>
      </c>
      <c r="I374" s="4">
        <v>76</v>
      </c>
      <c r="J374" s="4">
        <v>79.3</v>
      </c>
      <c r="K374" s="4">
        <v>82.6</v>
      </c>
      <c r="L374" s="4">
        <v>14.7</v>
      </c>
    </row>
    <row r="375" spans="1:12" ht="17.100000000000001" customHeight="1" x14ac:dyDescent="0.25">
      <c r="A375" s="47" t="s">
        <v>416</v>
      </c>
      <c r="B375" s="56" t="s">
        <v>191</v>
      </c>
      <c r="C375" s="57" t="s">
        <v>107</v>
      </c>
      <c r="D375" s="10" t="s">
        <v>177</v>
      </c>
      <c r="E375" s="4">
        <f t="shared" si="142"/>
        <v>31.5</v>
      </c>
      <c r="F375" s="4">
        <v>10</v>
      </c>
      <c r="G375" s="4">
        <v>10.5</v>
      </c>
      <c r="H375" s="4">
        <v>11</v>
      </c>
      <c r="I375" s="4">
        <v>0</v>
      </c>
      <c r="J375" s="4">
        <v>0</v>
      </c>
      <c r="K375" s="4">
        <f>K376</f>
        <v>0</v>
      </c>
      <c r="L375" s="4">
        <f t="shared" ref="L375" si="153">L376</f>
        <v>0</v>
      </c>
    </row>
    <row r="376" spans="1:12" ht="17.100000000000001" customHeight="1" x14ac:dyDescent="0.25">
      <c r="A376" s="49"/>
      <c r="B376" s="56"/>
      <c r="C376" s="57"/>
      <c r="D376" s="10" t="s">
        <v>17</v>
      </c>
      <c r="E376" s="4">
        <f t="shared" si="142"/>
        <v>31.5</v>
      </c>
      <c r="F376" s="4">
        <v>10</v>
      </c>
      <c r="G376" s="4">
        <v>10.5</v>
      </c>
      <c r="H376" s="4">
        <v>11</v>
      </c>
      <c r="I376" s="4">
        <v>0</v>
      </c>
      <c r="J376" s="4">
        <v>0</v>
      </c>
      <c r="K376" s="4">
        <v>0</v>
      </c>
      <c r="L376" s="4">
        <v>0</v>
      </c>
    </row>
    <row r="377" spans="1:12" ht="18" customHeight="1" x14ac:dyDescent="0.25">
      <c r="A377" s="47" t="s">
        <v>417</v>
      </c>
      <c r="B377" s="56" t="s">
        <v>192</v>
      </c>
      <c r="C377" s="57" t="s">
        <v>130</v>
      </c>
      <c r="D377" s="10" t="s">
        <v>177</v>
      </c>
      <c r="E377" s="4">
        <f t="shared" si="142"/>
        <v>34.200000000000003</v>
      </c>
      <c r="F377" s="4">
        <v>16.7</v>
      </c>
      <c r="G377" s="4">
        <v>17.5</v>
      </c>
      <c r="H377" s="4">
        <v>0</v>
      </c>
      <c r="I377" s="4">
        <v>0</v>
      </c>
      <c r="J377" s="4">
        <v>0</v>
      </c>
      <c r="K377" s="4">
        <f>K378</f>
        <v>0</v>
      </c>
      <c r="L377" s="4">
        <f t="shared" ref="L377" si="154">L378</f>
        <v>0</v>
      </c>
    </row>
    <row r="378" spans="1:12" ht="17.100000000000001" customHeight="1" x14ac:dyDescent="0.25">
      <c r="A378" s="49"/>
      <c r="B378" s="56"/>
      <c r="C378" s="57"/>
      <c r="D378" s="10" t="s">
        <v>17</v>
      </c>
      <c r="E378" s="4">
        <f t="shared" si="142"/>
        <v>34.200000000000003</v>
      </c>
      <c r="F378" s="4">
        <v>16.7</v>
      </c>
      <c r="G378" s="4">
        <v>17.5</v>
      </c>
      <c r="H378" s="4">
        <v>0</v>
      </c>
      <c r="I378" s="4">
        <v>0</v>
      </c>
      <c r="J378" s="4">
        <v>0</v>
      </c>
      <c r="K378" s="4">
        <v>0</v>
      </c>
      <c r="L378" s="4">
        <v>0</v>
      </c>
    </row>
    <row r="379" spans="1:12" ht="36.75" customHeight="1" x14ac:dyDescent="0.25">
      <c r="A379" s="47" t="s">
        <v>418</v>
      </c>
      <c r="B379" s="74" t="s">
        <v>193</v>
      </c>
      <c r="C379" s="57" t="s">
        <v>131</v>
      </c>
      <c r="D379" s="10" t="s">
        <v>177</v>
      </c>
      <c r="E379" s="4">
        <f t="shared" si="142"/>
        <v>333.20000000000005</v>
      </c>
      <c r="F379" s="4">
        <v>0</v>
      </c>
      <c r="G379" s="4">
        <v>0</v>
      </c>
      <c r="H379" s="4">
        <v>39.200000000000003</v>
      </c>
      <c r="I379" s="4">
        <v>41.1</v>
      </c>
      <c r="J379" s="4">
        <v>81.099999999999994</v>
      </c>
      <c r="K379" s="4">
        <f>K380</f>
        <v>84.2</v>
      </c>
      <c r="L379" s="4">
        <f t="shared" ref="L379" si="155">L380</f>
        <v>87.6</v>
      </c>
    </row>
    <row r="380" spans="1:12" ht="17.100000000000001" customHeight="1" x14ac:dyDescent="0.25">
      <c r="A380" s="49"/>
      <c r="B380" s="74"/>
      <c r="C380" s="57"/>
      <c r="D380" s="10" t="s">
        <v>17</v>
      </c>
      <c r="E380" s="4">
        <f t="shared" si="142"/>
        <v>333.20000000000005</v>
      </c>
      <c r="F380" s="4">
        <v>0</v>
      </c>
      <c r="G380" s="4">
        <v>0</v>
      </c>
      <c r="H380" s="4">
        <v>39.200000000000003</v>
      </c>
      <c r="I380" s="4">
        <v>41.1</v>
      </c>
      <c r="J380" s="4">
        <v>81.099999999999994</v>
      </c>
      <c r="K380" s="4">
        <v>84.2</v>
      </c>
      <c r="L380" s="4">
        <v>87.6</v>
      </c>
    </row>
    <row r="381" spans="1:12" ht="17.100000000000001" customHeight="1" x14ac:dyDescent="0.25">
      <c r="A381" s="47" t="s">
        <v>368</v>
      </c>
      <c r="B381" s="56" t="s">
        <v>132</v>
      </c>
      <c r="C381" s="57" t="s">
        <v>130</v>
      </c>
      <c r="D381" s="10" t="s">
        <v>177</v>
      </c>
      <c r="E381" s="4">
        <f t="shared" si="142"/>
        <v>24.6</v>
      </c>
      <c r="F381" s="4">
        <v>12</v>
      </c>
      <c r="G381" s="4">
        <v>12.6</v>
      </c>
      <c r="H381" s="4">
        <v>0</v>
      </c>
      <c r="I381" s="4">
        <v>0</v>
      </c>
      <c r="J381" s="4">
        <v>0</v>
      </c>
      <c r="K381" s="4">
        <f>K382</f>
        <v>0</v>
      </c>
      <c r="L381" s="4">
        <f t="shared" ref="L381" si="156">L382</f>
        <v>0</v>
      </c>
    </row>
    <row r="382" spans="1:12" ht="17.100000000000001" customHeight="1" x14ac:dyDescent="0.25">
      <c r="A382" s="49"/>
      <c r="B382" s="56"/>
      <c r="C382" s="57"/>
      <c r="D382" s="10" t="s">
        <v>17</v>
      </c>
      <c r="E382" s="4">
        <f t="shared" si="142"/>
        <v>24.6</v>
      </c>
      <c r="F382" s="4">
        <v>12</v>
      </c>
      <c r="G382" s="4">
        <v>12.6</v>
      </c>
      <c r="H382" s="4">
        <v>0</v>
      </c>
      <c r="I382" s="4">
        <v>0</v>
      </c>
      <c r="J382" s="4">
        <v>0</v>
      </c>
      <c r="K382" s="4">
        <v>0</v>
      </c>
      <c r="L382" s="4">
        <v>0</v>
      </c>
    </row>
    <row r="383" spans="1:12" ht="17.100000000000001" customHeight="1" x14ac:dyDescent="0.25">
      <c r="A383" s="55" t="s">
        <v>369</v>
      </c>
      <c r="B383" s="56" t="s">
        <v>133</v>
      </c>
      <c r="C383" s="57" t="s">
        <v>134</v>
      </c>
      <c r="D383" s="10" t="s">
        <v>177</v>
      </c>
      <c r="E383" s="4">
        <f t="shared" si="142"/>
        <v>211.60000000000002</v>
      </c>
      <c r="F383" s="4">
        <v>15</v>
      </c>
      <c r="G383" s="4">
        <v>15.7</v>
      </c>
      <c r="H383" s="4">
        <f>16.5+16.5</f>
        <v>33</v>
      </c>
      <c r="I383" s="4">
        <f>17.3+17.3</f>
        <v>34.6</v>
      </c>
      <c r="J383" s="4">
        <f>18.1+18.1</f>
        <v>36.200000000000003</v>
      </c>
      <c r="K383" s="4">
        <f>K384</f>
        <v>37.799999999999997</v>
      </c>
      <c r="L383" s="4">
        <f t="shared" ref="L383" si="157">L384</f>
        <v>39.299999999999997</v>
      </c>
    </row>
    <row r="384" spans="1:12" ht="17.100000000000001" customHeight="1" x14ac:dyDescent="0.25">
      <c r="A384" s="55"/>
      <c r="B384" s="56"/>
      <c r="C384" s="57"/>
      <c r="D384" s="10" t="s">
        <v>17</v>
      </c>
      <c r="E384" s="4">
        <f t="shared" si="142"/>
        <v>211.60000000000002</v>
      </c>
      <c r="F384" s="4">
        <v>15</v>
      </c>
      <c r="G384" s="4">
        <v>15.7</v>
      </c>
      <c r="H384" s="4">
        <f>16.5+16.5</f>
        <v>33</v>
      </c>
      <c r="I384" s="4">
        <f>17.3+17.3</f>
        <v>34.6</v>
      </c>
      <c r="J384" s="4">
        <f>18.1+18.1</f>
        <v>36.200000000000003</v>
      </c>
      <c r="K384" s="4">
        <f>18.9+18.9</f>
        <v>37.799999999999997</v>
      </c>
      <c r="L384" s="4">
        <v>39.299999999999997</v>
      </c>
    </row>
    <row r="385" spans="1:16" ht="17.100000000000001" customHeight="1" x14ac:dyDescent="0.25">
      <c r="A385" s="55" t="s">
        <v>370</v>
      </c>
      <c r="B385" s="56" t="s">
        <v>135</v>
      </c>
      <c r="C385" s="57" t="s">
        <v>63</v>
      </c>
      <c r="D385" s="10" t="s">
        <v>177</v>
      </c>
      <c r="E385" s="4">
        <f t="shared" si="142"/>
        <v>30.7</v>
      </c>
      <c r="F385" s="4">
        <v>15</v>
      </c>
      <c r="G385" s="4">
        <v>15.7</v>
      </c>
      <c r="H385" s="4">
        <v>0</v>
      </c>
      <c r="I385" s="4">
        <v>0</v>
      </c>
      <c r="J385" s="4">
        <v>0</v>
      </c>
      <c r="K385" s="4">
        <f>K386</f>
        <v>0</v>
      </c>
      <c r="L385" s="4">
        <f t="shared" ref="L385" si="158">L386</f>
        <v>0</v>
      </c>
    </row>
    <row r="386" spans="1:16" ht="17.100000000000001" customHeight="1" x14ac:dyDescent="0.25">
      <c r="A386" s="55"/>
      <c r="B386" s="56"/>
      <c r="C386" s="57"/>
      <c r="D386" s="10" t="s">
        <v>17</v>
      </c>
      <c r="E386" s="4">
        <f t="shared" si="142"/>
        <v>30.7</v>
      </c>
      <c r="F386" s="4">
        <v>15</v>
      </c>
      <c r="G386" s="4">
        <v>15.7</v>
      </c>
      <c r="H386" s="4">
        <v>0</v>
      </c>
      <c r="I386" s="4">
        <v>0</v>
      </c>
      <c r="J386" s="4">
        <v>0</v>
      </c>
      <c r="K386" s="4">
        <v>0</v>
      </c>
      <c r="L386" s="4">
        <v>0</v>
      </c>
    </row>
    <row r="387" spans="1:16" ht="17.100000000000001" customHeight="1" x14ac:dyDescent="0.25">
      <c r="A387" s="71" t="s">
        <v>419</v>
      </c>
      <c r="B387" s="71"/>
      <c r="C387" s="57"/>
      <c r="D387" s="10" t="s">
        <v>177</v>
      </c>
      <c r="E387" s="4">
        <f t="shared" si="142"/>
        <v>2483.3000000000002</v>
      </c>
      <c r="F387" s="4">
        <f>F388+F389</f>
        <v>302.7</v>
      </c>
      <c r="G387" s="4">
        <f t="shared" ref="G387:L387" si="159">G388+G389</f>
        <v>317.5</v>
      </c>
      <c r="H387" s="4">
        <f t="shared" si="159"/>
        <v>332.7</v>
      </c>
      <c r="I387" s="4">
        <f t="shared" si="159"/>
        <v>348.79999999999995</v>
      </c>
      <c r="J387" s="4">
        <f t="shared" si="159"/>
        <v>378.20000000000005</v>
      </c>
      <c r="K387" s="4">
        <f t="shared" si="159"/>
        <v>393.80000000000007</v>
      </c>
      <c r="L387" s="4">
        <f t="shared" si="159"/>
        <v>409.6</v>
      </c>
    </row>
    <row r="388" spans="1:16" ht="17.100000000000001" customHeight="1" x14ac:dyDescent="0.25">
      <c r="A388" s="71"/>
      <c r="B388" s="71"/>
      <c r="C388" s="57"/>
      <c r="D388" s="10" t="s">
        <v>17</v>
      </c>
      <c r="E388" s="4">
        <f t="shared" si="142"/>
        <v>2483.3000000000002</v>
      </c>
      <c r="F388" s="4">
        <f>F386+F384+F382+F380+F378+F376+F374+F372+F370+F368+F366+F364+F362+F360+F358+F356+F354</f>
        <v>302.7</v>
      </c>
      <c r="G388" s="4">
        <f t="shared" ref="G388:L388" si="160">G386+G384+G382+G380+G378+G376+G374+G372+G370+G368+G366+G364+G362+G360+G358+G356+G354</f>
        <v>317.5</v>
      </c>
      <c r="H388" s="4">
        <f t="shared" si="160"/>
        <v>332.7</v>
      </c>
      <c r="I388" s="4">
        <f t="shared" si="160"/>
        <v>348.79999999999995</v>
      </c>
      <c r="J388" s="4">
        <f t="shared" si="160"/>
        <v>378.20000000000005</v>
      </c>
      <c r="K388" s="4">
        <f t="shared" si="160"/>
        <v>393.80000000000007</v>
      </c>
      <c r="L388" s="4">
        <f t="shared" si="160"/>
        <v>409.6</v>
      </c>
    </row>
    <row r="389" spans="1:16" ht="17.100000000000001" customHeight="1" x14ac:dyDescent="0.25">
      <c r="A389" s="71"/>
      <c r="B389" s="71"/>
      <c r="C389" s="57"/>
      <c r="D389" s="10" t="s">
        <v>19</v>
      </c>
      <c r="E389" s="4">
        <f t="shared" si="142"/>
        <v>0</v>
      </c>
      <c r="F389" s="4">
        <v>0</v>
      </c>
      <c r="G389" s="4">
        <v>0</v>
      </c>
      <c r="H389" s="4">
        <v>0</v>
      </c>
      <c r="I389" s="4">
        <v>0</v>
      </c>
      <c r="J389" s="4">
        <v>0</v>
      </c>
      <c r="K389" s="4">
        <v>0</v>
      </c>
      <c r="L389" s="4">
        <v>0</v>
      </c>
    </row>
    <row r="390" spans="1:16" ht="17.100000000000001" customHeight="1" x14ac:dyDescent="0.25">
      <c r="A390" s="57" t="s">
        <v>136</v>
      </c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</row>
    <row r="391" spans="1:16" ht="17.100000000000001" customHeight="1" x14ac:dyDescent="0.25">
      <c r="A391" s="55" t="s">
        <v>377</v>
      </c>
      <c r="B391" s="56" t="s">
        <v>137</v>
      </c>
      <c r="C391" s="57" t="s">
        <v>138</v>
      </c>
      <c r="D391" s="10" t="s">
        <v>177</v>
      </c>
      <c r="E391" s="4">
        <f t="shared" ref="E391:E427" si="161">SUM(F391:L391)</f>
        <v>129.1</v>
      </c>
      <c r="F391" s="4">
        <v>30</v>
      </c>
      <c r="G391" s="4">
        <v>31.5</v>
      </c>
      <c r="H391" s="4">
        <v>33</v>
      </c>
      <c r="I391" s="4">
        <v>34.6</v>
      </c>
      <c r="J391" s="4">
        <v>0</v>
      </c>
      <c r="K391" s="4">
        <v>0</v>
      </c>
      <c r="L391" s="4">
        <f>L392</f>
        <v>0</v>
      </c>
    </row>
    <row r="392" spans="1:16" ht="17.100000000000001" customHeight="1" x14ac:dyDescent="0.25">
      <c r="A392" s="55"/>
      <c r="B392" s="56"/>
      <c r="C392" s="57"/>
      <c r="D392" s="10" t="s">
        <v>17</v>
      </c>
      <c r="E392" s="4">
        <f t="shared" si="161"/>
        <v>129.1</v>
      </c>
      <c r="F392" s="4">
        <v>30</v>
      </c>
      <c r="G392" s="4">
        <v>31.5</v>
      </c>
      <c r="H392" s="4">
        <v>33</v>
      </c>
      <c r="I392" s="4">
        <v>34.6</v>
      </c>
      <c r="J392" s="4">
        <v>0</v>
      </c>
      <c r="K392" s="4">
        <v>0</v>
      </c>
      <c r="L392" s="4">
        <v>0</v>
      </c>
    </row>
    <row r="393" spans="1:16" ht="17.100000000000001" customHeight="1" x14ac:dyDescent="0.25">
      <c r="A393" s="57" t="s">
        <v>11</v>
      </c>
      <c r="B393" s="56" t="s">
        <v>139</v>
      </c>
      <c r="C393" s="57" t="s">
        <v>230</v>
      </c>
      <c r="D393" s="10" t="s">
        <v>177</v>
      </c>
      <c r="E393" s="4">
        <f t="shared" si="161"/>
        <v>96.5</v>
      </c>
      <c r="F393" s="4">
        <v>15</v>
      </c>
      <c r="G393" s="4">
        <v>15.7</v>
      </c>
      <c r="H393" s="4">
        <v>16.5</v>
      </c>
      <c r="I393" s="4">
        <v>17.3</v>
      </c>
      <c r="J393" s="4">
        <v>10</v>
      </c>
      <c r="K393" s="4">
        <v>10.8</v>
      </c>
      <c r="L393" s="4">
        <f>L394</f>
        <v>11.2</v>
      </c>
    </row>
    <row r="394" spans="1:16" ht="17.100000000000001" customHeight="1" x14ac:dyDescent="0.25">
      <c r="A394" s="57"/>
      <c r="B394" s="56"/>
      <c r="C394" s="57"/>
      <c r="D394" s="10" t="s">
        <v>17</v>
      </c>
      <c r="E394" s="4">
        <f t="shared" si="161"/>
        <v>96.5</v>
      </c>
      <c r="F394" s="4">
        <v>15</v>
      </c>
      <c r="G394" s="4">
        <v>15.7</v>
      </c>
      <c r="H394" s="4">
        <v>16.5</v>
      </c>
      <c r="I394" s="4">
        <v>17.3</v>
      </c>
      <c r="J394" s="4">
        <v>10</v>
      </c>
      <c r="K394" s="4">
        <v>10.8</v>
      </c>
      <c r="L394" s="4">
        <v>11.2</v>
      </c>
    </row>
    <row r="395" spans="1:16" ht="17.100000000000001" customHeight="1" x14ac:dyDescent="0.25">
      <c r="A395" s="57" t="s">
        <v>140</v>
      </c>
      <c r="B395" s="56" t="s">
        <v>141</v>
      </c>
      <c r="C395" s="57" t="s">
        <v>142</v>
      </c>
      <c r="D395" s="10" t="s">
        <v>177</v>
      </c>
      <c r="E395" s="4">
        <f t="shared" si="161"/>
        <v>135.29999999999998</v>
      </c>
      <c r="F395" s="4">
        <v>20</v>
      </c>
      <c r="G395" s="4">
        <v>21</v>
      </c>
      <c r="H395" s="4">
        <v>22</v>
      </c>
      <c r="I395" s="4">
        <v>23.1</v>
      </c>
      <c r="J395" s="4">
        <v>24.1</v>
      </c>
      <c r="K395" s="4">
        <v>25.1</v>
      </c>
      <c r="L395" s="4">
        <f>L396</f>
        <v>0</v>
      </c>
    </row>
    <row r="396" spans="1:16" ht="17.100000000000001" customHeight="1" x14ac:dyDescent="0.25">
      <c r="A396" s="57"/>
      <c r="B396" s="56"/>
      <c r="C396" s="57"/>
      <c r="D396" s="10" t="s">
        <v>17</v>
      </c>
      <c r="E396" s="4">
        <f t="shared" si="161"/>
        <v>135.29999999999998</v>
      </c>
      <c r="F396" s="4">
        <v>20</v>
      </c>
      <c r="G396" s="4">
        <v>21</v>
      </c>
      <c r="H396" s="4">
        <v>22</v>
      </c>
      <c r="I396" s="4">
        <v>23.1</v>
      </c>
      <c r="J396" s="4">
        <v>24.1</v>
      </c>
      <c r="K396" s="4">
        <v>25.1</v>
      </c>
      <c r="L396" s="4">
        <v>0</v>
      </c>
    </row>
    <row r="397" spans="1:16" ht="17.100000000000001" customHeight="1" x14ac:dyDescent="0.25">
      <c r="A397" s="57" t="s">
        <v>143</v>
      </c>
      <c r="B397" s="56" t="s">
        <v>144</v>
      </c>
      <c r="C397" s="57" t="s">
        <v>142</v>
      </c>
      <c r="D397" s="10" t="s">
        <v>177</v>
      </c>
      <c r="E397" s="4">
        <f t="shared" si="161"/>
        <v>183.2</v>
      </c>
      <c r="F397" s="4">
        <v>15</v>
      </c>
      <c r="G397" s="4">
        <v>15.7</v>
      </c>
      <c r="H397" s="4">
        <v>16.5</v>
      </c>
      <c r="I397" s="4">
        <f>17.3+11.5</f>
        <v>28.8</v>
      </c>
      <c r="J397" s="4">
        <f>18.1+12</f>
        <v>30.1</v>
      </c>
      <c r="K397" s="4">
        <f>K398</f>
        <v>77.099999999999994</v>
      </c>
      <c r="L397" s="4">
        <f t="shared" ref="L397" si="162">L398</f>
        <v>0</v>
      </c>
      <c r="N397" s="3"/>
      <c r="O397" s="3"/>
      <c r="P397" s="3"/>
    </row>
    <row r="398" spans="1:16" ht="17.100000000000001" customHeight="1" x14ac:dyDescent="0.25">
      <c r="A398" s="57"/>
      <c r="B398" s="56"/>
      <c r="C398" s="57"/>
      <c r="D398" s="10" t="s">
        <v>17</v>
      </c>
      <c r="E398" s="4">
        <f t="shared" si="161"/>
        <v>183.2</v>
      </c>
      <c r="F398" s="4">
        <v>15</v>
      </c>
      <c r="G398" s="4">
        <v>15.7</v>
      </c>
      <c r="H398" s="4">
        <v>16.5</v>
      </c>
      <c r="I398" s="4">
        <f>17.3+11.5</f>
        <v>28.8</v>
      </c>
      <c r="J398" s="4">
        <f>18.1+12</f>
        <v>30.1</v>
      </c>
      <c r="K398" s="4">
        <f>18.9+12.5+45.7</f>
        <v>77.099999999999994</v>
      </c>
      <c r="L398" s="4">
        <v>0</v>
      </c>
    </row>
    <row r="399" spans="1:16" ht="17.100000000000001" customHeight="1" x14ac:dyDescent="0.25">
      <c r="A399" s="57" t="s">
        <v>145</v>
      </c>
      <c r="B399" s="56" t="s">
        <v>146</v>
      </c>
      <c r="C399" s="57" t="s">
        <v>107</v>
      </c>
      <c r="D399" s="10" t="s">
        <v>177</v>
      </c>
      <c r="E399" s="4">
        <f t="shared" si="161"/>
        <v>116.9</v>
      </c>
      <c r="F399" s="4">
        <v>19</v>
      </c>
      <c r="G399" s="4">
        <v>19.899999999999999</v>
      </c>
      <c r="H399" s="4">
        <v>20.9</v>
      </c>
      <c r="I399" s="4">
        <v>21.9</v>
      </c>
      <c r="J399" s="4">
        <v>10.9</v>
      </c>
      <c r="K399" s="4">
        <v>11.9</v>
      </c>
      <c r="L399" s="4">
        <f>L400</f>
        <v>12.4</v>
      </c>
    </row>
    <row r="400" spans="1:16" ht="17.100000000000001" customHeight="1" x14ac:dyDescent="0.25">
      <c r="A400" s="57"/>
      <c r="B400" s="56"/>
      <c r="C400" s="57"/>
      <c r="D400" s="10" t="s">
        <v>17</v>
      </c>
      <c r="E400" s="4">
        <f t="shared" si="161"/>
        <v>116.9</v>
      </c>
      <c r="F400" s="4">
        <v>19</v>
      </c>
      <c r="G400" s="4">
        <v>19.899999999999999</v>
      </c>
      <c r="H400" s="4">
        <v>20.9</v>
      </c>
      <c r="I400" s="4">
        <v>21.9</v>
      </c>
      <c r="J400" s="4">
        <v>10.9</v>
      </c>
      <c r="K400" s="4">
        <v>11.9</v>
      </c>
      <c r="L400" s="4">
        <v>12.4</v>
      </c>
    </row>
    <row r="401" spans="1:17" ht="17.100000000000001" customHeight="1" x14ac:dyDescent="0.25">
      <c r="A401" s="57" t="s">
        <v>147</v>
      </c>
      <c r="B401" s="56" t="s">
        <v>148</v>
      </c>
      <c r="C401" s="57" t="s">
        <v>134</v>
      </c>
      <c r="D401" s="10" t="s">
        <v>177</v>
      </c>
      <c r="E401" s="4">
        <f t="shared" si="161"/>
        <v>93.1</v>
      </c>
      <c r="F401" s="4">
        <v>11.5</v>
      </c>
      <c r="G401" s="4">
        <v>12.1</v>
      </c>
      <c r="H401" s="4">
        <v>12.7</v>
      </c>
      <c r="I401" s="4">
        <v>13.3</v>
      </c>
      <c r="J401" s="4">
        <v>13.9</v>
      </c>
      <c r="K401" s="4">
        <v>14.5</v>
      </c>
      <c r="L401" s="4">
        <f>L402</f>
        <v>15.1</v>
      </c>
    </row>
    <row r="402" spans="1:17" ht="17.100000000000001" customHeight="1" x14ac:dyDescent="0.25">
      <c r="A402" s="57"/>
      <c r="B402" s="56"/>
      <c r="C402" s="57"/>
      <c r="D402" s="10" t="s">
        <v>17</v>
      </c>
      <c r="E402" s="4">
        <f t="shared" si="161"/>
        <v>93.1</v>
      </c>
      <c r="F402" s="4">
        <v>11.5</v>
      </c>
      <c r="G402" s="4">
        <v>12.1</v>
      </c>
      <c r="H402" s="4">
        <v>12.7</v>
      </c>
      <c r="I402" s="4">
        <v>13.3</v>
      </c>
      <c r="J402" s="4">
        <v>13.9</v>
      </c>
      <c r="K402" s="4">
        <v>14.5</v>
      </c>
      <c r="L402" s="4">
        <v>15.1</v>
      </c>
    </row>
    <row r="403" spans="1:17" ht="17.100000000000001" customHeight="1" x14ac:dyDescent="0.25">
      <c r="A403" s="57" t="s">
        <v>149</v>
      </c>
      <c r="B403" s="56" t="s">
        <v>150</v>
      </c>
      <c r="C403" s="57" t="s">
        <v>142</v>
      </c>
      <c r="D403" s="10" t="s">
        <v>177</v>
      </c>
      <c r="E403" s="4">
        <f t="shared" si="161"/>
        <v>23.500000000000004</v>
      </c>
      <c r="F403" s="4">
        <v>3</v>
      </c>
      <c r="G403" s="4">
        <v>3.1</v>
      </c>
      <c r="H403" s="4">
        <v>3.2</v>
      </c>
      <c r="I403" s="4">
        <v>3.4</v>
      </c>
      <c r="J403" s="4">
        <v>3.5</v>
      </c>
      <c r="K403" s="4">
        <v>3.6</v>
      </c>
      <c r="L403" s="4">
        <f>L404</f>
        <v>3.7</v>
      </c>
      <c r="N403" s="3"/>
      <c r="O403" s="3"/>
      <c r="P403" s="3"/>
      <c r="Q403" s="3"/>
    </row>
    <row r="404" spans="1:17" ht="17.100000000000001" customHeight="1" x14ac:dyDescent="0.25">
      <c r="A404" s="57"/>
      <c r="B404" s="56"/>
      <c r="C404" s="57"/>
      <c r="D404" s="10" t="s">
        <v>17</v>
      </c>
      <c r="E404" s="4">
        <f t="shared" si="161"/>
        <v>23.500000000000004</v>
      </c>
      <c r="F404" s="4">
        <v>3</v>
      </c>
      <c r="G404" s="4">
        <v>3.1</v>
      </c>
      <c r="H404" s="4">
        <v>3.2</v>
      </c>
      <c r="I404" s="4">
        <v>3.4</v>
      </c>
      <c r="J404" s="4">
        <v>3.5</v>
      </c>
      <c r="K404" s="4">
        <v>3.6</v>
      </c>
      <c r="L404" s="4">
        <v>3.7</v>
      </c>
      <c r="N404" s="3"/>
      <c r="O404" s="3"/>
      <c r="P404" s="3"/>
      <c r="Q404" s="3"/>
    </row>
    <row r="405" spans="1:17" ht="17.100000000000001" customHeight="1" x14ac:dyDescent="0.25">
      <c r="A405" s="57" t="s">
        <v>151</v>
      </c>
      <c r="B405" s="56" t="s">
        <v>152</v>
      </c>
      <c r="C405" s="57" t="s">
        <v>142</v>
      </c>
      <c r="D405" s="10" t="s">
        <v>177</v>
      </c>
      <c r="E405" s="4">
        <f t="shared" si="161"/>
        <v>3283.4</v>
      </c>
      <c r="F405" s="4">
        <v>10</v>
      </c>
      <c r="G405" s="4">
        <v>10.5</v>
      </c>
      <c r="H405" s="4">
        <v>11</v>
      </c>
      <c r="I405" s="4">
        <v>11.5</v>
      </c>
      <c r="J405" s="4">
        <v>42.9</v>
      </c>
      <c r="K405" s="4">
        <f>K406</f>
        <v>3044.7</v>
      </c>
      <c r="L405" s="4">
        <f>L406</f>
        <v>152.80000000000001</v>
      </c>
    </row>
    <row r="406" spans="1:17" ht="17.100000000000001" customHeight="1" x14ac:dyDescent="0.25">
      <c r="A406" s="57"/>
      <c r="B406" s="56"/>
      <c r="C406" s="57"/>
      <c r="D406" s="10" t="s">
        <v>17</v>
      </c>
      <c r="E406" s="4">
        <f t="shared" si="161"/>
        <v>3283.4</v>
      </c>
      <c r="F406" s="4">
        <v>10</v>
      </c>
      <c r="G406" s="4">
        <v>10.5</v>
      </c>
      <c r="H406" s="4">
        <v>11</v>
      </c>
      <c r="I406" s="4">
        <v>11.5</v>
      </c>
      <c r="J406" s="4">
        <v>42.9</v>
      </c>
      <c r="K406" s="4">
        <f>44.7+3000</f>
        <v>3044.7</v>
      </c>
      <c r="L406" s="4">
        <v>152.80000000000001</v>
      </c>
    </row>
    <row r="407" spans="1:17" ht="17.100000000000001" customHeight="1" x14ac:dyDescent="0.25">
      <c r="A407" s="57" t="s">
        <v>153</v>
      </c>
      <c r="B407" s="56" t="s">
        <v>154</v>
      </c>
      <c r="C407" s="57" t="s">
        <v>142</v>
      </c>
      <c r="D407" s="10" t="s">
        <v>177</v>
      </c>
      <c r="E407" s="4">
        <f t="shared" si="161"/>
        <v>80.5</v>
      </c>
      <c r="F407" s="4">
        <v>10</v>
      </c>
      <c r="G407" s="4">
        <v>10.5</v>
      </c>
      <c r="H407" s="4">
        <v>11</v>
      </c>
      <c r="I407" s="4">
        <v>11.5</v>
      </c>
      <c r="J407" s="4">
        <v>12</v>
      </c>
      <c r="K407" s="4">
        <v>12.5</v>
      </c>
      <c r="L407" s="4">
        <f>L408</f>
        <v>13</v>
      </c>
    </row>
    <row r="408" spans="1:17" ht="17.100000000000001" customHeight="1" x14ac:dyDescent="0.25">
      <c r="A408" s="57"/>
      <c r="B408" s="56"/>
      <c r="C408" s="57"/>
      <c r="D408" s="10" t="s">
        <v>17</v>
      </c>
      <c r="E408" s="4">
        <f t="shared" si="161"/>
        <v>80.5</v>
      </c>
      <c r="F408" s="4">
        <v>10</v>
      </c>
      <c r="G408" s="4">
        <v>10.5</v>
      </c>
      <c r="H408" s="4">
        <v>11</v>
      </c>
      <c r="I408" s="4">
        <v>11.5</v>
      </c>
      <c r="J408" s="4">
        <v>12</v>
      </c>
      <c r="K408" s="4">
        <v>12.5</v>
      </c>
      <c r="L408" s="4">
        <v>13</v>
      </c>
    </row>
    <row r="409" spans="1:17" ht="17.100000000000001" customHeight="1" x14ac:dyDescent="0.25">
      <c r="A409" s="57" t="s">
        <v>155</v>
      </c>
      <c r="B409" s="56" t="s">
        <v>156</v>
      </c>
      <c r="C409" s="57" t="s">
        <v>229</v>
      </c>
      <c r="D409" s="10" t="s">
        <v>177</v>
      </c>
      <c r="E409" s="4">
        <f t="shared" si="161"/>
        <v>40.200000000000003</v>
      </c>
      <c r="F409" s="4">
        <v>5</v>
      </c>
      <c r="G409" s="4">
        <v>5.2</v>
      </c>
      <c r="H409" s="4">
        <v>5.4</v>
      </c>
      <c r="I409" s="4">
        <v>5.7</v>
      </c>
      <c r="J409" s="4">
        <v>6</v>
      </c>
      <c r="K409" s="4">
        <v>6.3</v>
      </c>
      <c r="L409" s="4">
        <f>L410</f>
        <v>6.6</v>
      </c>
    </row>
    <row r="410" spans="1:17" ht="17.100000000000001" customHeight="1" x14ac:dyDescent="0.25">
      <c r="A410" s="57"/>
      <c r="B410" s="56"/>
      <c r="C410" s="57"/>
      <c r="D410" s="10" t="s">
        <v>17</v>
      </c>
      <c r="E410" s="4">
        <f t="shared" si="161"/>
        <v>40.200000000000003</v>
      </c>
      <c r="F410" s="4">
        <v>5</v>
      </c>
      <c r="G410" s="4">
        <v>5.2</v>
      </c>
      <c r="H410" s="4">
        <v>5.4</v>
      </c>
      <c r="I410" s="4">
        <v>5.7</v>
      </c>
      <c r="J410" s="4">
        <v>6</v>
      </c>
      <c r="K410" s="4">
        <v>6.3</v>
      </c>
      <c r="L410" s="4">
        <v>6.6</v>
      </c>
    </row>
    <row r="411" spans="1:17" ht="17.100000000000001" customHeight="1" x14ac:dyDescent="0.25">
      <c r="A411" s="57" t="s">
        <v>157</v>
      </c>
      <c r="B411" s="56" t="s">
        <v>158</v>
      </c>
      <c r="C411" s="57" t="s">
        <v>134</v>
      </c>
      <c r="D411" s="10" t="s">
        <v>177</v>
      </c>
      <c r="E411" s="4">
        <f t="shared" si="161"/>
        <v>161.39999999999998</v>
      </c>
      <c r="F411" s="4">
        <v>20</v>
      </c>
      <c r="G411" s="4">
        <v>21</v>
      </c>
      <c r="H411" s="4">
        <v>22</v>
      </c>
      <c r="I411" s="4">
        <v>23.1</v>
      </c>
      <c r="J411" s="4">
        <v>24.1</v>
      </c>
      <c r="K411" s="4">
        <v>25.1</v>
      </c>
      <c r="L411" s="4">
        <f>L412</f>
        <v>26.1</v>
      </c>
    </row>
    <row r="412" spans="1:17" ht="17.100000000000001" customHeight="1" x14ac:dyDescent="0.25">
      <c r="A412" s="57"/>
      <c r="B412" s="56"/>
      <c r="C412" s="57"/>
      <c r="D412" s="10" t="s">
        <v>17</v>
      </c>
      <c r="E412" s="4">
        <f t="shared" si="161"/>
        <v>161.39999999999998</v>
      </c>
      <c r="F412" s="4">
        <v>20</v>
      </c>
      <c r="G412" s="4">
        <v>21</v>
      </c>
      <c r="H412" s="4">
        <v>22</v>
      </c>
      <c r="I412" s="4">
        <v>23.1</v>
      </c>
      <c r="J412" s="4">
        <v>24.1</v>
      </c>
      <c r="K412" s="4">
        <v>25.1</v>
      </c>
      <c r="L412" s="4">
        <v>26.1</v>
      </c>
      <c r="O412" s="3"/>
    </row>
    <row r="413" spans="1:17" ht="17.100000000000001" customHeight="1" x14ac:dyDescent="0.25">
      <c r="A413" s="57" t="s">
        <v>159</v>
      </c>
      <c r="B413" s="56" t="s">
        <v>160</v>
      </c>
      <c r="C413" s="57" t="s">
        <v>161</v>
      </c>
      <c r="D413" s="10" t="s">
        <v>177</v>
      </c>
      <c r="E413" s="4">
        <f t="shared" si="161"/>
        <v>31.5</v>
      </c>
      <c r="F413" s="4">
        <v>10</v>
      </c>
      <c r="G413" s="4">
        <v>10.5</v>
      </c>
      <c r="H413" s="4">
        <v>11</v>
      </c>
      <c r="I413" s="4">
        <v>0</v>
      </c>
      <c r="J413" s="4">
        <v>0</v>
      </c>
      <c r="K413" s="4">
        <v>0</v>
      </c>
      <c r="L413" s="4">
        <f>L414</f>
        <v>0</v>
      </c>
    </row>
    <row r="414" spans="1:17" ht="17.100000000000001" customHeight="1" x14ac:dyDescent="0.25">
      <c r="A414" s="57"/>
      <c r="B414" s="56"/>
      <c r="C414" s="57"/>
      <c r="D414" s="10" t="s">
        <v>17</v>
      </c>
      <c r="E414" s="4">
        <f t="shared" si="161"/>
        <v>31.5</v>
      </c>
      <c r="F414" s="4">
        <v>10</v>
      </c>
      <c r="G414" s="4">
        <v>10.5</v>
      </c>
      <c r="H414" s="4">
        <v>11</v>
      </c>
      <c r="I414" s="4">
        <v>0</v>
      </c>
      <c r="J414" s="4">
        <v>0</v>
      </c>
      <c r="K414" s="4">
        <v>0</v>
      </c>
      <c r="L414" s="4">
        <v>0</v>
      </c>
    </row>
    <row r="415" spans="1:17" ht="17.100000000000001" customHeight="1" x14ac:dyDescent="0.25">
      <c r="A415" s="57" t="s">
        <v>162</v>
      </c>
      <c r="B415" s="56" t="s">
        <v>163</v>
      </c>
      <c r="C415" s="57" t="s">
        <v>63</v>
      </c>
      <c r="D415" s="10" t="s">
        <v>177</v>
      </c>
      <c r="E415" s="4">
        <f t="shared" si="161"/>
        <v>779.6</v>
      </c>
      <c r="F415" s="4">
        <f>F416</f>
        <v>0</v>
      </c>
      <c r="G415" s="4">
        <f t="shared" ref="G415:L415" si="163">G416</f>
        <v>0</v>
      </c>
      <c r="H415" s="4">
        <f t="shared" si="163"/>
        <v>0</v>
      </c>
      <c r="I415" s="4">
        <f t="shared" si="163"/>
        <v>0</v>
      </c>
      <c r="J415" s="4">
        <f t="shared" si="163"/>
        <v>116.6</v>
      </c>
      <c r="K415" s="4">
        <f t="shared" si="163"/>
        <v>328.5</v>
      </c>
      <c r="L415" s="4">
        <f t="shared" si="163"/>
        <v>334.5</v>
      </c>
    </row>
    <row r="416" spans="1:17" ht="17.100000000000001" customHeight="1" x14ac:dyDescent="0.25">
      <c r="A416" s="57"/>
      <c r="B416" s="56"/>
      <c r="C416" s="57"/>
      <c r="D416" s="10" t="s">
        <v>17</v>
      </c>
      <c r="E416" s="4">
        <f t="shared" si="161"/>
        <v>779.6</v>
      </c>
      <c r="F416" s="4">
        <v>0</v>
      </c>
      <c r="G416" s="4">
        <v>0</v>
      </c>
      <c r="H416" s="4">
        <v>0</v>
      </c>
      <c r="I416" s="4">
        <v>0</v>
      </c>
      <c r="J416" s="4">
        <v>116.6</v>
      </c>
      <c r="K416" s="4">
        <v>328.5</v>
      </c>
      <c r="L416" s="4">
        <v>334.5</v>
      </c>
    </row>
    <row r="417" spans="1:12" ht="17.100000000000001" customHeight="1" x14ac:dyDescent="0.25">
      <c r="A417" s="57" t="s">
        <v>164</v>
      </c>
      <c r="B417" s="56" t="s">
        <v>165</v>
      </c>
      <c r="C417" s="57" t="s">
        <v>166</v>
      </c>
      <c r="D417" s="10" t="s">
        <v>177</v>
      </c>
      <c r="E417" s="4">
        <f t="shared" si="161"/>
        <v>309.5</v>
      </c>
      <c r="F417" s="4">
        <v>0</v>
      </c>
      <c r="G417" s="4">
        <v>0</v>
      </c>
      <c r="H417" s="4">
        <v>0</v>
      </c>
      <c r="I417" s="4">
        <v>0</v>
      </c>
      <c r="J417" s="4">
        <v>98.6</v>
      </c>
      <c r="K417" s="4">
        <f>K418</f>
        <v>210.9</v>
      </c>
      <c r="L417" s="4">
        <f t="shared" ref="L417" si="164">L418</f>
        <v>0</v>
      </c>
    </row>
    <row r="418" spans="1:12" ht="17.100000000000001" customHeight="1" x14ac:dyDescent="0.25">
      <c r="A418" s="57"/>
      <c r="B418" s="56"/>
      <c r="C418" s="57"/>
      <c r="D418" s="10" t="s">
        <v>17</v>
      </c>
      <c r="E418" s="4">
        <f t="shared" si="161"/>
        <v>309.5</v>
      </c>
      <c r="F418" s="4">
        <v>0</v>
      </c>
      <c r="G418" s="4">
        <v>0</v>
      </c>
      <c r="H418" s="4">
        <v>0</v>
      </c>
      <c r="I418" s="4">
        <v>0</v>
      </c>
      <c r="J418" s="4">
        <v>98.6</v>
      </c>
      <c r="K418" s="4">
        <v>210.9</v>
      </c>
      <c r="L418" s="4">
        <v>0</v>
      </c>
    </row>
    <row r="419" spans="1:12" ht="17.100000000000001" customHeight="1" x14ac:dyDescent="0.25">
      <c r="A419" s="57" t="s">
        <v>194</v>
      </c>
      <c r="B419" s="56" t="s">
        <v>165</v>
      </c>
      <c r="C419" s="57" t="s">
        <v>195</v>
      </c>
      <c r="D419" s="10" t="s">
        <v>177</v>
      </c>
      <c r="E419" s="4">
        <f t="shared" si="161"/>
        <v>310.89999999999998</v>
      </c>
      <c r="F419" s="4">
        <v>0</v>
      </c>
      <c r="G419" s="4">
        <v>0</v>
      </c>
      <c r="H419" s="4">
        <v>0</v>
      </c>
      <c r="I419" s="4">
        <f>I420</f>
        <v>97.4</v>
      </c>
      <c r="J419" s="4">
        <f t="shared" ref="J419:L423" si="165">J420</f>
        <v>0</v>
      </c>
      <c r="K419" s="4">
        <f t="shared" si="165"/>
        <v>213.5</v>
      </c>
      <c r="L419" s="4">
        <f t="shared" si="165"/>
        <v>0</v>
      </c>
    </row>
    <row r="420" spans="1:12" ht="17.100000000000001" customHeight="1" x14ac:dyDescent="0.25">
      <c r="A420" s="57"/>
      <c r="B420" s="56"/>
      <c r="C420" s="57"/>
      <c r="D420" s="10" t="s">
        <v>17</v>
      </c>
      <c r="E420" s="4">
        <f t="shared" si="161"/>
        <v>310.89999999999998</v>
      </c>
      <c r="F420" s="4">
        <v>0</v>
      </c>
      <c r="G420" s="4">
        <v>0</v>
      </c>
      <c r="H420" s="4">
        <v>0</v>
      </c>
      <c r="I420" s="4">
        <v>97.4</v>
      </c>
      <c r="J420" s="4">
        <v>0</v>
      </c>
      <c r="K420" s="4">
        <v>213.5</v>
      </c>
      <c r="L420" s="4">
        <v>0</v>
      </c>
    </row>
    <row r="421" spans="1:12" ht="17.100000000000001" customHeight="1" x14ac:dyDescent="0.25">
      <c r="A421" s="57" t="s">
        <v>323</v>
      </c>
      <c r="B421" s="56" t="s">
        <v>165</v>
      </c>
      <c r="C421" s="57" t="s">
        <v>325</v>
      </c>
      <c r="D421" s="10" t="s">
        <v>177</v>
      </c>
      <c r="E421" s="4">
        <f t="shared" si="161"/>
        <v>2220.3000000000002</v>
      </c>
      <c r="F421" s="4">
        <v>0</v>
      </c>
      <c r="G421" s="4">
        <v>0</v>
      </c>
      <c r="H421" s="4">
        <v>0</v>
      </c>
      <c r="I421" s="4">
        <f>I422</f>
        <v>0</v>
      </c>
      <c r="J421" s="4">
        <f t="shared" si="165"/>
        <v>0</v>
      </c>
      <c r="K421" s="4">
        <f t="shared" si="165"/>
        <v>425.8</v>
      </c>
      <c r="L421" s="4">
        <f t="shared" si="165"/>
        <v>1794.5</v>
      </c>
    </row>
    <row r="422" spans="1:12" ht="17.100000000000001" customHeight="1" x14ac:dyDescent="0.25">
      <c r="A422" s="57"/>
      <c r="B422" s="56"/>
      <c r="C422" s="57"/>
      <c r="D422" s="10" t="s">
        <v>17</v>
      </c>
      <c r="E422" s="4">
        <f t="shared" si="161"/>
        <v>2220.3000000000002</v>
      </c>
      <c r="F422" s="4">
        <v>0</v>
      </c>
      <c r="G422" s="4">
        <v>0</v>
      </c>
      <c r="H422" s="4">
        <v>0</v>
      </c>
      <c r="I422" s="4">
        <v>0</v>
      </c>
      <c r="J422" s="4">
        <v>0</v>
      </c>
      <c r="K422" s="4">
        <v>425.8</v>
      </c>
      <c r="L422" s="4">
        <v>1794.5</v>
      </c>
    </row>
    <row r="423" spans="1:12" ht="17.100000000000001" customHeight="1" x14ac:dyDescent="0.25">
      <c r="A423" s="57" t="s">
        <v>324</v>
      </c>
      <c r="B423" s="56" t="s">
        <v>165</v>
      </c>
      <c r="C423" s="57" t="s">
        <v>326</v>
      </c>
      <c r="D423" s="10" t="s">
        <v>177</v>
      </c>
      <c r="E423" s="4">
        <f t="shared" si="161"/>
        <v>87</v>
      </c>
      <c r="F423" s="4">
        <v>0</v>
      </c>
      <c r="G423" s="4">
        <v>0</v>
      </c>
      <c r="H423" s="4">
        <v>0</v>
      </c>
      <c r="I423" s="4">
        <f>I424</f>
        <v>0</v>
      </c>
      <c r="J423" s="4">
        <f t="shared" si="165"/>
        <v>0</v>
      </c>
      <c r="K423" s="4">
        <f t="shared" si="165"/>
        <v>87</v>
      </c>
      <c r="L423" s="4">
        <f t="shared" si="165"/>
        <v>0</v>
      </c>
    </row>
    <row r="424" spans="1:12" ht="17.100000000000001" customHeight="1" x14ac:dyDescent="0.25">
      <c r="A424" s="57"/>
      <c r="B424" s="56"/>
      <c r="C424" s="57"/>
      <c r="D424" s="10" t="s">
        <v>17</v>
      </c>
      <c r="E424" s="4">
        <f t="shared" si="161"/>
        <v>87</v>
      </c>
      <c r="F424" s="4">
        <v>0</v>
      </c>
      <c r="G424" s="4">
        <v>0</v>
      </c>
      <c r="H424" s="4">
        <v>0</v>
      </c>
      <c r="I424" s="4">
        <v>0</v>
      </c>
      <c r="J424" s="4">
        <v>0</v>
      </c>
      <c r="K424" s="4">
        <v>87</v>
      </c>
      <c r="L424" s="4">
        <v>0</v>
      </c>
    </row>
    <row r="425" spans="1:12" ht="17.100000000000001" customHeight="1" x14ac:dyDescent="0.25">
      <c r="A425" s="58" t="s">
        <v>179</v>
      </c>
      <c r="B425" s="59"/>
      <c r="C425" s="57"/>
      <c r="D425" s="10" t="s">
        <v>177</v>
      </c>
      <c r="E425" s="4">
        <f t="shared" si="161"/>
        <v>8081.9</v>
      </c>
      <c r="F425" s="4">
        <f>F426+F427</f>
        <v>168.5</v>
      </c>
      <c r="G425" s="4">
        <f t="shared" ref="G425:L425" si="166">G426+G427</f>
        <v>176.7</v>
      </c>
      <c r="H425" s="4">
        <f t="shared" si="166"/>
        <v>185.2</v>
      </c>
      <c r="I425" s="4">
        <f t="shared" si="166"/>
        <v>291.60000000000002</v>
      </c>
      <c r="J425" s="4">
        <f t="shared" si="166"/>
        <v>392.70000000000005</v>
      </c>
      <c r="K425" s="4">
        <f t="shared" si="166"/>
        <v>4497.3</v>
      </c>
      <c r="L425" s="4">
        <f t="shared" si="166"/>
        <v>2369.9</v>
      </c>
    </row>
    <row r="426" spans="1:12" ht="17.100000000000001" customHeight="1" x14ac:dyDescent="0.25">
      <c r="A426" s="60"/>
      <c r="B426" s="61"/>
      <c r="C426" s="57"/>
      <c r="D426" s="10" t="s">
        <v>17</v>
      </c>
      <c r="E426" s="4">
        <f t="shared" si="161"/>
        <v>8081.9</v>
      </c>
      <c r="F426" s="4">
        <f>F420+F416+F414+F412+F410+F408+F406+F404+F402+F400+F398+F396+F394+F392+F418+F422+F424</f>
        <v>168.5</v>
      </c>
      <c r="G426" s="4">
        <f t="shared" ref="G426:L426" si="167">G420+G416+G414+G412+G410+G408+G406+G404+G402+G400+G398+G396+G394+G392+G418+G422+G424</f>
        <v>176.7</v>
      </c>
      <c r="H426" s="4">
        <f t="shared" si="167"/>
        <v>185.2</v>
      </c>
      <c r="I426" s="4">
        <f>I420+I416+I414+I412+I410+I408+I406+I404+I402+I400+I398+I396+I394+I392+I418+I422+I424</f>
        <v>291.60000000000002</v>
      </c>
      <c r="J426" s="4">
        <f t="shared" si="167"/>
        <v>392.70000000000005</v>
      </c>
      <c r="K426" s="4">
        <f t="shared" si="167"/>
        <v>4497.3</v>
      </c>
      <c r="L426" s="4">
        <f t="shared" si="167"/>
        <v>2369.9</v>
      </c>
    </row>
    <row r="427" spans="1:12" ht="17.100000000000001" customHeight="1" x14ac:dyDescent="0.25">
      <c r="A427" s="62"/>
      <c r="B427" s="63"/>
      <c r="C427" s="57"/>
      <c r="D427" s="10" t="s">
        <v>19</v>
      </c>
      <c r="E427" s="4">
        <f t="shared" si="161"/>
        <v>0</v>
      </c>
      <c r="F427" s="4">
        <f>0</f>
        <v>0</v>
      </c>
      <c r="G427" s="4">
        <f>0</f>
        <v>0</v>
      </c>
      <c r="H427" s="4">
        <f>0</f>
        <v>0</v>
      </c>
      <c r="I427" s="4">
        <f>0</f>
        <v>0</v>
      </c>
      <c r="J427" s="4">
        <f>0</f>
        <v>0</v>
      </c>
      <c r="K427" s="4">
        <f>0</f>
        <v>0</v>
      </c>
      <c r="L427" s="4">
        <f>0</f>
        <v>0</v>
      </c>
    </row>
    <row r="428" spans="1:12" ht="17.100000000000001" customHeight="1" x14ac:dyDescent="0.25">
      <c r="A428" s="57" t="s">
        <v>167</v>
      </c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</row>
    <row r="429" spans="1:12" ht="42.75" customHeight="1" x14ac:dyDescent="0.25">
      <c r="A429" s="50" t="s">
        <v>379</v>
      </c>
      <c r="B429" s="56" t="s">
        <v>168</v>
      </c>
      <c r="C429" s="57" t="s">
        <v>63</v>
      </c>
      <c r="D429" s="10" t="s">
        <v>177</v>
      </c>
      <c r="E429" s="4">
        <f t="shared" ref="E429:E452" si="168">SUM(F429:L429)</f>
        <v>98.3</v>
      </c>
      <c r="F429" s="4">
        <v>3</v>
      </c>
      <c r="G429" s="4">
        <v>3.1</v>
      </c>
      <c r="H429" s="4">
        <f>3.2+20.9+20.9</f>
        <v>45</v>
      </c>
      <c r="I429" s="4">
        <f>3.4+21.9+21.9</f>
        <v>47.199999999999996</v>
      </c>
      <c r="J429" s="4">
        <v>0</v>
      </c>
      <c r="K429" s="4">
        <v>0</v>
      </c>
      <c r="L429" s="4">
        <f>L430</f>
        <v>0</v>
      </c>
    </row>
    <row r="430" spans="1:12" ht="17.100000000000001" customHeight="1" x14ac:dyDescent="0.25">
      <c r="A430" s="52"/>
      <c r="B430" s="56"/>
      <c r="C430" s="57"/>
      <c r="D430" s="10" t="s">
        <v>17</v>
      </c>
      <c r="E430" s="4">
        <f t="shared" si="168"/>
        <v>98.3</v>
      </c>
      <c r="F430" s="4">
        <v>3</v>
      </c>
      <c r="G430" s="4">
        <v>3.1</v>
      </c>
      <c r="H430" s="4">
        <f>3.2+20.9+20.9</f>
        <v>45</v>
      </c>
      <c r="I430" s="4">
        <f>3.4+21.9+21.9</f>
        <v>47.199999999999996</v>
      </c>
      <c r="J430" s="4">
        <v>0</v>
      </c>
      <c r="K430" s="4">
        <v>0</v>
      </c>
      <c r="L430" s="4">
        <v>0</v>
      </c>
    </row>
    <row r="431" spans="1:12" ht="17.100000000000001" customHeight="1" x14ac:dyDescent="0.25">
      <c r="A431" s="50" t="s">
        <v>380</v>
      </c>
      <c r="B431" s="56" t="s">
        <v>169</v>
      </c>
      <c r="C431" s="57" t="s">
        <v>130</v>
      </c>
      <c r="D431" s="10" t="s">
        <v>177</v>
      </c>
      <c r="E431" s="4">
        <f t="shared" si="168"/>
        <v>30</v>
      </c>
      <c r="F431" s="4">
        <v>30</v>
      </c>
      <c r="G431" s="4">
        <v>0</v>
      </c>
      <c r="H431" s="4">
        <v>0</v>
      </c>
      <c r="I431" s="4">
        <v>0</v>
      </c>
      <c r="J431" s="4">
        <v>0</v>
      </c>
      <c r="K431" s="4">
        <v>0</v>
      </c>
      <c r="L431" s="4">
        <f>L432</f>
        <v>0</v>
      </c>
    </row>
    <row r="432" spans="1:12" ht="17.100000000000001" customHeight="1" x14ac:dyDescent="0.25">
      <c r="A432" s="52"/>
      <c r="B432" s="56"/>
      <c r="C432" s="57"/>
      <c r="D432" s="10" t="s">
        <v>17</v>
      </c>
      <c r="E432" s="4">
        <f t="shared" si="168"/>
        <v>30</v>
      </c>
      <c r="F432" s="4">
        <v>30</v>
      </c>
      <c r="G432" s="4">
        <v>0</v>
      </c>
      <c r="H432" s="4">
        <v>0</v>
      </c>
      <c r="I432" s="4">
        <v>0</v>
      </c>
      <c r="J432" s="4">
        <v>0</v>
      </c>
      <c r="K432" s="4">
        <v>0</v>
      </c>
      <c r="L432" s="4">
        <v>0</v>
      </c>
    </row>
    <row r="433" spans="1:12" ht="17.100000000000001" customHeight="1" x14ac:dyDescent="0.25">
      <c r="A433" s="50" t="s">
        <v>381</v>
      </c>
      <c r="B433" s="56" t="s">
        <v>170</v>
      </c>
      <c r="C433" s="57" t="s">
        <v>107</v>
      </c>
      <c r="D433" s="10" t="s">
        <v>177</v>
      </c>
      <c r="E433" s="4">
        <f t="shared" si="168"/>
        <v>24.2</v>
      </c>
      <c r="F433" s="4">
        <v>5.6</v>
      </c>
      <c r="G433" s="4">
        <v>5.9</v>
      </c>
      <c r="H433" s="4">
        <v>6.2</v>
      </c>
      <c r="I433" s="4">
        <v>6.5</v>
      </c>
      <c r="J433" s="4">
        <v>0</v>
      </c>
      <c r="K433" s="4">
        <v>0</v>
      </c>
      <c r="L433" s="4">
        <f>L434</f>
        <v>0</v>
      </c>
    </row>
    <row r="434" spans="1:12" ht="17.100000000000001" customHeight="1" x14ac:dyDescent="0.25">
      <c r="A434" s="52"/>
      <c r="B434" s="56"/>
      <c r="C434" s="57"/>
      <c r="D434" s="10" t="s">
        <v>17</v>
      </c>
      <c r="E434" s="4">
        <f t="shared" si="168"/>
        <v>24.2</v>
      </c>
      <c r="F434" s="4">
        <v>5.6</v>
      </c>
      <c r="G434" s="4">
        <v>5.9</v>
      </c>
      <c r="H434" s="4">
        <v>6.2</v>
      </c>
      <c r="I434" s="4">
        <v>6.5</v>
      </c>
      <c r="J434" s="4">
        <v>0</v>
      </c>
      <c r="K434" s="4">
        <v>0</v>
      </c>
      <c r="L434" s="4">
        <v>0</v>
      </c>
    </row>
    <row r="435" spans="1:12" ht="17.100000000000001" customHeight="1" x14ac:dyDescent="0.25">
      <c r="A435" s="50" t="s">
        <v>77</v>
      </c>
      <c r="B435" s="56" t="s">
        <v>171</v>
      </c>
      <c r="C435" s="57" t="s">
        <v>172</v>
      </c>
      <c r="D435" s="10" t="s">
        <v>177</v>
      </c>
      <c r="E435" s="4">
        <f t="shared" si="168"/>
        <v>38.9</v>
      </c>
      <c r="F435" s="4">
        <v>19</v>
      </c>
      <c r="G435" s="4">
        <v>19.899999999999999</v>
      </c>
      <c r="H435" s="4">
        <v>0</v>
      </c>
      <c r="I435" s="4">
        <v>0</v>
      </c>
      <c r="J435" s="4">
        <v>0</v>
      </c>
      <c r="K435" s="4">
        <v>0</v>
      </c>
      <c r="L435" s="4">
        <f>L436</f>
        <v>0</v>
      </c>
    </row>
    <row r="436" spans="1:12" ht="17.100000000000001" customHeight="1" x14ac:dyDescent="0.25">
      <c r="A436" s="52"/>
      <c r="B436" s="56"/>
      <c r="C436" s="57"/>
      <c r="D436" s="10" t="s">
        <v>17</v>
      </c>
      <c r="E436" s="4">
        <f t="shared" si="168"/>
        <v>38.9</v>
      </c>
      <c r="F436" s="4">
        <v>19</v>
      </c>
      <c r="G436" s="4">
        <v>19.899999999999999</v>
      </c>
      <c r="H436" s="4">
        <v>0</v>
      </c>
      <c r="I436" s="4">
        <v>0</v>
      </c>
      <c r="J436" s="4">
        <v>0</v>
      </c>
      <c r="K436" s="4">
        <v>0</v>
      </c>
      <c r="L436" s="4">
        <v>0</v>
      </c>
    </row>
    <row r="437" spans="1:12" ht="17.100000000000001" customHeight="1" x14ac:dyDescent="0.25">
      <c r="A437" s="50" t="s">
        <v>382</v>
      </c>
      <c r="B437" s="56" t="s">
        <v>173</v>
      </c>
      <c r="C437" s="57" t="s">
        <v>63</v>
      </c>
      <c r="D437" s="10" t="s">
        <v>177</v>
      </c>
      <c r="E437" s="4">
        <f t="shared" si="168"/>
        <v>67.5</v>
      </c>
      <c r="F437" s="4">
        <v>10</v>
      </c>
      <c r="G437" s="4">
        <v>10.5</v>
      </c>
      <c r="H437" s="4">
        <v>11</v>
      </c>
      <c r="I437" s="4">
        <v>11.5</v>
      </c>
      <c r="J437" s="4">
        <v>12</v>
      </c>
      <c r="K437" s="4">
        <v>12.5</v>
      </c>
      <c r="L437" s="4">
        <f>L438</f>
        <v>0</v>
      </c>
    </row>
    <row r="438" spans="1:12" ht="17.100000000000001" customHeight="1" x14ac:dyDescent="0.25">
      <c r="A438" s="52"/>
      <c r="B438" s="56"/>
      <c r="C438" s="57"/>
      <c r="D438" s="10" t="s">
        <v>17</v>
      </c>
      <c r="E438" s="4">
        <f t="shared" si="168"/>
        <v>67.5</v>
      </c>
      <c r="F438" s="4">
        <v>10</v>
      </c>
      <c r="G438" s="4">
        <v>10.5</v>
      </c>
      <c r="H438" s="4">
        <v>11</v>
      </c>
      <c r="I438" s="4">
        <v>11.5</v>
      </c>
      <c r="J438" s="4">
        <v>12</v>
      </c>
      <c r="K438" s="4">
        <v>12.5</v>
      </c>
      <c r="L438" s="4">
        <v>0</v>
      </c>
    </row>
    <row r="439" spans="1:12" ht="24" customHeight="1" x14ac:dyDescent="0.25">
      <c r="A439" s="50" t="s">
        <v>383</v>
      </c>
      <c r="B439" s="56" t="s">
        <v>174</v>
      </c>
      <c r="C439" s="57" t="s">
        <v>175</v>
      </c>
      <c r="D439" s="10" t="s">
        <v>177</v>
      </c>
      <c r="E439" s="4">
        <f t="shared" si="168"/>
        <v>38.9</v>
      </c>
      <c r="F439" s="4">
        <v>19</v>
      </c>
      <c r="G439" s="4">
        <v>19.899999999999999</v>
      </c>
      <c r="H439" s="4">
        <v>0</v>
      </c>
      <c r="I439" s="4">
        <v>0</v>
      </c>
      <c r="J439" s="4">
        <v>0</v>
      </c>
      <c r="K439" s="4">
        <v>0</v>
      </c>
      <c r="L439" s="4">
        <f>L440</f>
        <v>0</v>
      </c>
    </row>
    <row r="440" spans="1:12" ht="17.100000000000001" customHeight="1" x14ac:dyDescent="0.25">
      <c r="A440" s="52"/>
      <c r="B440" s="56"/>
      <c r="C440" s="57"/>
      <c r="D440" s="10" t="s">
        <v>17</v>
      </c>
      <c r="E440" s="4">
        <f t="shared" si="168"/>
        <v>38.9</v>
      </c>
      <c r="F440" s="4">
        <v>19</v>
      </c>
      <c r="G440" s="4">
        <v>19.899999999999999</v>
      </c>
      <c r="H440" s="4">
        <v>0</v>
      </c>
      <c r="I440" s="4">
        <v>0</v>
      </c>
      <c r="J440" s="4">
        <v>0</v>
      </c>
      <c r="K440" s="4">
        <v>0</v>
      </c>
      <c r="L440" s="4">
        <v>0</v>
      </c>
    </row>
    <row r="441" spans="1:12" ht="48.75" customHeight="1" x14ac:dyDescent="0.25">
      <c r="A441" s="57" t="s">
        <v>384</v>
      </c>
      <c r="B441" s="56" t="s">
        <v>176</v>
      </c>
      <c r="C441" s="57" t="s">
        <v>63</v>
      </c>
      <c r="D441" s="10" t="s">
        <v>177</v>
      </c>
      <c r="E441" s="4">
        <f t="shared" si="168"/>
        <v>239.89999999999998</v>
      </c>
      <c r="F441" s="4">
        <v>40</v>
      </c>
      <c r="G441" s="4">
        <v>42</v>
      </c>
      <c r="H441" s="4">
        <v>44</v>
      </c>
      <c r="I441" s="4">
        <v>46.1</v>
      </c>
      <c r="J441" s="4">
        <v>48.1</v>
      </c>
      <c r="K441" s="4">
        <f>K442</f>
        <v>19.700000000000003</v>
      </c>
      <c r="L441" s="4">
        <f t="shared" ref="L441" si="169">L442</f>
        <v>0</v>
      </c>
    </row>
    <row r="442" spans="1:12" ht="17.100000000000001" customHeight="1" x14ac:dyDescent="0.25">
      <c r="A442" s="57"/>
      <c r="B442" s="56"/>
      <c r="C442" s="57"/>
      <c r="D442" s="10" t="s">
        <v>17</v>
      </c>
      <c r="E442" s="4">
        <f t="shared" si="168"/>
        <v>239.89999999999998</v>
      </c>
      <c r="F442" s="4">
        <v>40</v>
      </c>
      <c r="G442" s="4">
        <v>42</v>
      </c>
      <c r="H442" s="4">
        <v>44</v>
      </c>
      <c r="I442" s="4">
        <v>46.1</v>
      </c>
      <c r="J442" s="4">
        <v>48.1</v>
      </c>
      <c r="K442" s="4">
        <f>50.1-30.4</f>
        <v>19.700000000000003</v>
      </c>
      <c r="L442" s="4">
        <v>0</v>
      </c>
    </row>
    <row r="443" spans="1:12" ht="17.100000000000001" customHeight="1" x14ac:dyDescent="0.25">
      <c r="A443" s="71" t="s">
        <v>180</v>
      </c>
      <c r="B443" s="71"/>
      <c r="C443" s="47"/>
      <c r="D443" s="10" t="s">
        <v>177</v>
      </c>
      <c r="E443" s="4">
        <f t="shared" si="168"/>
        <v>537.70000000000005</v>
      </c>
      <c r="F443" s="4">
        <f>F444+F445</f>
        <v>126.6</v>
      </c>
      <c r="G443" s="4">
        <f t="shared" ref="G443:L443" si="170">G444+G445</f>
        <v>101.30000000000001</v>
      </c>
      <c r="H443" s="4">
        <f t="shared" si="170"/>
        <v>106.2</v>
      </c>
      <c r="I443" s="4">
        <f t="shared" si="170"/>
        <v>111.29999999999998</v>
      </c>
      <c r="J443" s="4">
        <f t="shared" si="170"/>
        <v>60.1</v>
      </c>
      <c r="K443" s="4">
        <f t="shared" si="170"/>
        <v>32.200000000000003</v>
      </c>
      <c r="L443" s="4">
        <f t="shared" si="170"/>
        <v>0</v>
      </c>
    </row>
    <row r="444" spans="1:12" ht="17.100000000000001" customHeight="1" x14ac:dyDescent="0.25">
      <c r="A444" s="71"/>
      <c r="B444" s="71"/>
      <c r="C444" s="48"/>
      <c r="D444" s="10" t="s">
        <v>17</v>
      </c>
      <c r="E444" s="4">
        <f t="shared" si="168"/>
        <v>537.70000000000005</v>
      </c>
      <c r="F444" s="4">
        <f>F442+F440+F438+F436+F434+F432+F430</f>
        <v>126.6</v>
      </c>
      <c r="G444" s="4">
        <f t="shared" ref="G444:L444" si="171">G442+G440+G438+G436+G434+G432+G430</f>
        <v>101.30000000000001</v>
      </c>
      <c r="H444" s="4">
        <f t="shared" si="171"/>
        <v>106.2</v>
      </c>
      <c r="I444" s="4">
        <f t="shared" si="171"/>
        <v>111.29999999999998</v>
      </c>
      <c r="J444" s="4">
        <f t="shared" si="171"/>
        <v>60.1</v>
      </c>
      <c r="K444" s="4">
        <f t="shared" si="171"/>
        <v>32.200000000000003</v>
      </c>
      <c r="L444" s="4">
        <f t="shared" si="171"/>
        <v>0</v>
      </c>
    </row>
    <row r="445" spans="1:12" ht="17.100000000000001" customHeight="1" x14ac:dyDescent="0.25">
      <c r="A445" s="71"/>
      <c r="B445" s="71"/>
      <c r="C445" s="49"/>
      <c r="D445" s="9" t="s">
        <v>19</v>
      </c>
      <c r="E445" s="4">
        <f t="shared" si="168"/>
        <v>0</v>
      </c>
      <c r="F445" s="4">
        <f>0</f>
        <v>0</v>
      </c>
      <c r="G445" s="4">
        <f>0</f>
        <v>0</v>
      </c>
      <c r="H445" s="4">
        <f>0</f>
        <v>0</v>
      </c>
      <c r="I445" s="4">
        <f>0</f>
        <v>0</v>
      </c>
      <c r="J445" s="4">
        <f>0</f>
        <v>0</v>
      </c>
      <c r="K445" s="4">
        <f>0</f>
        <v>0</v>
      </c>
      <c r="L445" s="4">
        <f>0</f>
        <v>0</v>
      </c>
    </row>
    <row r="446" spans="1:12" ht="17.100000000000001" customHeight="1" x14ac:dyDescent="0.25">
      <c r="A446" s="56" t="s">
        <v>181</v>
      </c>
      <c r="B446" s="56"/>
      <c r="C446" s="50"/>
      <c r="D446" s="10" t="s">
        <v>177</v>
      </c>
      <c r="E446" s="4">
        <f t="shared" si="168"/>
        <v>77722.39</v>
      </c>
      <c r="F446" s="4">
        <f>F447+F448</f>
        <v>843.8</v>
      </c>
      <c r="G446" s="4">
        <f t="shared" ref="G446:L446" si="172">G447+G448</f>
        <v>2171.8999999999996</v>
      </c>
      <c r="H446" s="4">
        <f t="shared" si="172"/>
        <v>2200.1999999999998</v>
      </c>
      <c r="I446" s="4">
        <f t="shared" si="172"/>
        <v>12966.39</v>
      </c>
      <c r="J446" s="4">
        <f t="shared" si="172"/>
        <v>19290.8</v>
      </c>
      <c r="K446" s="4">
        <f t="shared" si="172"/>
        <v>24728.7</v>
      </c>
      <c r="L446" s="4">
        <f t="shared" si="172"/>
        <v>15520.6</v>
      </c>
    </row>
    <row r="447" spans="1:12" ht="17.100000000000001" customHeight="1" x14ac:dyDescent="0.25">
      <c r="A447" s="56"/>
      <c r="B447" s="56"/>
      <c r="C447" s="51"/>
      <c r="D447" s="10" t="s">
        <v>17</v>
      </c>
      <c r="E447" s="4">
        <f t="shared" si="168"/>
        <v>29470.79</v>
      </c>
      <c r="F447" s="4">
        <f t="shared" ref="F447:L447" si="173">F444+F388+F350+F339+F426</f>
        <v>843.8</v>
      </c>
      <c r="G447" s="4">
        <f t="shared" si="173"/>
        <v>1591.6</v>
      </c>
      <c r="H447" s="4">
        <f t="shared" si="173"/>
        <v>1619.8999999999999</v>
      </c>
      <c r="I447" s="4">
        <f t="shared" si="173"/>
        <v>3992.29</v>
      </c>
      <c r="J447" s="4">
        <f t="shared" si="173"/>
        <v>7559.3</v>
      </c>
      <c r="K447" s="4">
        <f t="shared" si="173"/>
        <v>8596.7000000000007</v>
      </c>
      <c r="L447" s="4">
        <f t="shared" si="173"/>
        <v>5267.2000000000007</v>
      </c>
    </row>
    <row r="448" spans="1:12" ht="17.100000000000001" customHeight="1" x14ac:dyDescent="0.25">
      <c r="A448" s="56"/>
      <c r="B448" s="56"/>
      <c r="C448" s="52"/>
      <c r="D448" s="9" t="s">
        <v>19</v>
      </c>
      <c r="E448" s="4">
        <f t="shared" si="168"/>
        <v>48251.6</v>
      </c>
      <c r="F448" s="4">
        <f t="shared" ref="F448:L448" si="174">F445+F427+F389+F351+F340</f>
        <v>0</v>
      </c>
      <c r="G448" s="4">
        <f t="shared" si="174"/>
        <v>580.29999999999995</v>
      </c>
      <c r="H448" s="4">
        <f t="shared" si="174"/>
        <v>580.29999999999995</v>
      </c>
      <c r="I448" s="4">
        <f t="shared" si="174"/>
        <v>8974.1</v>
      </c>
      <c r="J448" s="4">
        <f t="shared" si="174"/>
        <v>11731.5</v>
      </c>
      <c r="K448" s="4">
        <f t="shared" si="174"/>
        <v>16132</v>
      </c>
      <c r="L448" s="4">
        <f t="shared" si="174"/>
        <v>10253.4</v>
      </c>
    </row>
    <row r="449" spans="1:13" s="15" customFormat="1" ht="17.100000000000001" customHeight="1" x14ac:dyDescent="0.25">
      <c r="A449" s="57" t="s">
        <v>182</v>
      </c>
      <c r="B449" s="57"/>
      <c r="C449" s="57"/>
      <c r="D449" s="10" t="s">
        <v>177</v>
      </c>
      <c r="E449" s="19">
        <f t="shared" si="168"/>
        <v>683839.08600000001</v>
      </c>
      <c r="F449" s="19">
        <f>F450+F451</f>
        <v>44374</v>
      </c>
      <c r="G449" s="19">
        <f t="shared" ref="G449:H449" si="175">G450+G451</f>
        <v>87323.000000000015</v>
      </c>
      <c r="H449" s="19">
        <f t="shared" si="175"/>
        <v>31518.2</v>
      </c>
      <c r="I449" s="19">
        <f>I450+I451+I452</f>
        <v>47532.490000000005</v>
      </c>
      <c r="J449" s="19">
        <f>J450+J451+J452</f>
        <v>69400.100000000006</v>
      </c>
      <c r="K449" s="19">
        <f t="shared" ref="K449:L449" si="176">K450+K451+K452</f>
        <v>206322.59999999998</v>
      </c>
      <c r="L449" s="19">
        <f t="shared" si="176"/>
        <v>197368.696</v>
      </c>
    </row>
    <row r="450" spans="1:13" s="15" customFormat="1" ht="17.100000000000001" customHeight="1" x14ac:dyDescent="0.25">
      <c r="A450" s="57"/>
      <c r="B450" s="57"/>
      <c r="C450" s="57"/>
      <c r="D450" s="10" t="s">
        <v>17</v>
      </c>
      <c r="E450" s="4">
        <f t="shared" si="168"/>
        <v>310987.58600000001</v>
      </c>
      <c r="F450" s="4">
        <f t="shared" ref="F450:L450" si="177">F447+F237</f>
        <v>15276.3</v>
      </c>
      <c r="G450" s="4">
        <f t="shared" si="177"/>
        <v>19069.3</v>
      </c>
      <c r="H450" s="4">
        <f t="shared" si="177"/>
        <v>29454.400000000001</v>
      </c>
      <c r="I450" s="4">
        <f t="shared" si="177"/>
        <v>37053.19</v>
      </c>
      <c r="J450" s="4">
        <f t="shared" si="177"/>
        <v>37257.200000000004</v>
      </c>
      <c r="K450" s="4">
        <f t="shared" si="177"/>
        <v>50483.3</v>
      </c>
      <c r="L450" s="4">
        <f t="shared" si="177"/>
        <v>122393.89599999999</v>
      </c>
    </row>
    <row r="451" spans="1:13" s="15" customFormat="1" ht="17.100000000000001" customHeight="1" x14ac:dyDescent="0.25">
      <c r="A451" s="57"/>
      <c r="B451" s="57"/>
      <c r="C451" s="57"/>
      <c r="D451" s="9" t="s">
        <v>19</v>
      </c>
      <c r="E451" s="4">
        <f t="shared" si="168"/>
        <v>352263.6</v>
      </c>
      <c r="F451" s="4">
        <f t="shared" ref="F451:L451" si="178">F448+F238</f>
        <v>29097.7</v>
      </c>
      <c r="G451" s="4">
        <f t="shared" si="178"/>
        <v>68253.700000000012</v>
      </c>
      <c r="H451" s="4">
        <f t="shared" si="178"/>
        <v>2063.8000000000002</v>
      </c>
      <c r="I451" s="4">
        <f t="shared" si="178"/>
        <v>9379.3000000000011</v>
      </c>
      <c r="J451" s="4">
        <f t="shared" si="178"/>
        <v>12655</v>
      </c>
      <c r="K451" s="4">
        <f t="shared" si="178"/>
        <v>155839.29999999999</v>
      </c>
      <c r="L451" s="4">
        <f t="shared" si="178"/>
        <v>74974.8</v>
      </c>
    </row>
    <row r="452" spans="1:13" s="16" customFormat="1" ht="17.100000000000001" customHeight="1" x14ac:dyDescent="0.25">
      <c r="A452" s="57"/>
      <c r="B452" s="57"/>
      <c r="C452" s="57"/>
      <c r="D452" s="10" t="s">
        <v>18</v>
      </c>
      <c r="E452" s="4">
        <f t="shared" si="168"/>
        <v>20587.900000000001</v>
      </c>
      <c r="F452" s="4">
        <v>0</v>
      </c>
      <c r="G452" s="4">
        <v>0</v>
      </c>
      <c r="H452" s="4">
        <v>0</v>
      </c>
      <c r="I452" s="4">
        <f>I239</f>
        <v>1100</v>
      </c>
      <c r="J452" s="4">
        <f t="shared" ref="J452:L452" si="179">J239</f>
        <v>19487.900000000001</v>
      </c>
      <c r="K452" s="4">
        <f t="shared" si="179"/>
        <v>0</v>
      </c>
      <c r="L452" s="4">
        <f t="shared" si="179"/>
        <v>0</v>
      </c>
      <c r="M452" s="16" t="s">
        <v>231</v>
      </c>
    </row>
    <row r="456" spans="1:13" x14ac:dyDescent="0.25">
      <c r="J456" s="3"/>
    </row>
    <row r="458" spans="1:13" x14ac:dyDescent="0.25">
      <c r="J458" s="3"/>
    </row>
    <row r="460" spans="1:13" x14ac:dyDescent="0.25">
      <c r="J460" s="3"/>
    </row>
  </sheetData>
  <mergeCells count="516">
    <mergeCell ref="A323:A325"/>
    <mergeCell ref="B323:B325"/>
    <mergeCell ref="C323:C325"/>
    <mergeCell ref="A326:A328"/>
    <mergeCell ref="B326:B328"/>
    <mergeCell ref="C326:C328"/>
    <mergeCell ref="A332:A334"/>
    <mergeCell ref="B332:B334"/>
    <mergeCell ref="C332:C334"/>
    <mergeCell ref="A329:A331"/>
    <mergeCell ref="B329:B331"/>
    <mergeCell ref="C329:C331"/>
    <mergeCell ref="C308:C310"/>
    <mergeCell ref="C317:C319"/>
    <mergeCell ref="C320:C322"/>
    <mergeCell ref="A5:L5"/>
    <mergeCell ref="A142:A144"/>
    <mergeCell ref="B142:B144"/>
    <mergeCell ref="C142:C144"/>
    <mergeCell ref="A145:A146"/>
    <mergeCell ref="B145:B146"/>
    <mergeCell ref="C145:C146"/>
    <mergeCell ref="A140:A141"/>
    <mergeCell ref="B140:B141"/>
    <mergeCell ref="C140:C141"/>
    <mergeCell ref="A136:A137"/>
    <mergeCell ref="B136:B137"/>
    <mergeCell ref="C136:C137"/>
    <mergeCell ref="A299:A301"/>
    <mergeCell ref="B299:B301"/>
    <mergeCell ref="C299:C301"/>
    <mergeCell ref="A296:A298"/>
    <mergeCell ref="B296:B298"/>
    <mergeCell ref="C296:C298"/>
    <mergeCell ref="C284:C286"/>
    <mergeCell ref="B284:B289"/>
    <mergeCell ref="B347:B348"/>
    <mergeCell ref="C347:C348"/>
    <mergeCell ref="A349:B351"/>
    <mergeCell ref="C349:C351"/>
    <mergeCell ref="A341:L341"/>
    <mergeCell ref="A342:A344"/>
    <mergeCell ref="B342:B344"/>
    <mergeCell ref="A80:A82"/>
    <mergeCell ref="B80:B82"/>
    <mergeCell ref="C80:C82"/>
    <mergeCell ref="A147:A155"/>
    <mergeCell ref="B147:B155"/>
    <mergeCell ref="C147:C149"/>
    <mergeCell ref="C153:C155"/>
    <mergeCell ref="C150:C152"/>
    <mergeCell ref="A302:A304"/>
    <mergeCell ref="A305:A307"/>
    <mergeCell ref="A308:A310"/>
    <mergeCell ref="A311:A313"/>
    <mergeCell ref="A314:A316"/>
    <mergeCell ref="A317:A319"/>
    <mergeCell ref="A320:A322"/>
    <mergeCell ref="B302:B304"/>
    <mergeCell ref="B305:B307"/>
    <mergeCell ref="A338:B340"/>
    <mergeCell ref="C338:C340"/>
    <mergeCell ref="A278:A280"/>
    <mergeCell ref="B278:B280"/>
    <mergeCell ref="C278:C280"/>
    <mergeCell ref="A281:A283"/>
    <mergeCell ref="B281:B283"/>
    <mergeCell ref="C281:C283"/>
    <mergeCell ref="C287:C289"/>
    <mergeCell ref="A290:A292"/>
    <mergeCell ref="B290:B292"/>
    <mergeCell ref="C290:C292"/>
    <mergeCell ref="B308:B310"/>
    <mergeCell ref="B311:B313"/>
    <mergeCell ref="B314:B316"/>
    <mergeCell ref="B317:B319"/>
    <mergeCell ref="B320:B322"/>
    <mergeCell ref="C314:C316"/>
    <mergeCell ref="C311:C313"/>
    <mergeCell ref="C302:C304"/>
    <mergeCell ref="C305:C307"/>
    <mergeCell ref="A293:A295"/>
    <mergeCell ref="B293:B295"/>
    <mergeCell ref="C293:C295"/>
    <mergeCell ref="C342:C343"/>
    <mergeCell ref="A345:A346"/>
    <mergeCell ref="B345:B346"/>
    <mergeCell ref="C345:C346"/>
    <mergeCell ref="A367:A368"/>
    <mergeCell ref="B357:B358"/>
    <mergeCell ref="C357:C358"/>
    <mergeCell ref="B359:B360"/>
    <mergeCell ref="C359:C360"/>
    <mergeCell ref="B361:B362"/>
    <mergeCell ref="C361:C362"/>
    <mergeCell ref="A352:L352"/>
    <mergeCell ref="A353:A354"/>
    <mergeCell ref="B353:B354"/>
    <mergeCell ref="C353:C354"/>
    <mergeCell ref="B355:B356"/>
    <mergeCell ref="C355:C356"/>
    <mergeCell ref="A355:A356"/>
    <mergeCell ref="A357:A358"/>
    <mergeCell ref="A359:A360"/>
    <mergeCell ref="A361:A362"/>
    <mergeCell ref="A365:A366"/>
    <mergeCell ref="A363:A364"/>
    <mergeCell ref="A347:A348"/>
    <mergeCell ref="A369:A370"/>
    <mergeCell ref="A371:A372"/>
    <mergeCell ref="A373:A374"/>
    <mergeCell ref="A375:A376"/>
    <mergeCell ref="A377:A378"/>
    <mergeCell ref="B431:B432"/>
    <mergeCell ref="A415:A416"/>
    <mergeCell ref="B415:B416"/>
    <mergeCell ref="A407:A408"/>
    <mergeCell ref="B407:B408"/>
    <mergeCell ref="A399:A400"/>
    <mergeCell ref="B399:B400"/>
    <mergeCell ref="A390:L390"/>
    <mergeCell ref="A391:A392"/>
    <mergeCell ref="B391:B392"/>
    <mergeCell ref="C391:C392"/>
    <mergeCell ref="A393:A394"/>
    <mergeCell ref="B393:B394"/>
    <mergeCell ref="C393:C394"/>
    <mergeCell ref="A385:A386"/>
    <mergeCell ref="B385:B386"/>
    <mergeCell ref="C431:C432"/>
    <mergeCell ref="C415:C416"/>
    <mergeCell ref="A419:A420"/>
    <mergeCell ref="A443:B445"/>
    <mergeCell ref="A446:B448"/>
    <mergeCell ref="A449:B452"/>
    <mergeCell ref="C449:C452"/>
    <mergeCell ref="B437:B438"/>
    <mergeCell ref="C437:C438"/>
    <mergeCell ref="B439:B440"/>
    <mergeCell ref="C439:C440"/>
    <mergeCell ref="A441:A442"/>
    <mergeCell ref="B441:B442"/>
    <mergeCell ref="C441:C442"/>
    <mergeCell ref="A439:A440"/>
    <mergeCell ref="A437:A438"/>
    <mergeCell ref="B433:B434"/>
    <mergeCell ref="C433:C434"/>
    <mergeCell ref="B435:B436"/>
    <mergeCell ref="C435:C436"/>
    <mergeCell ref="A425:B427"/>
    <mergeCell ref="C425:C427"/>
    <mergeCell ref="A428:L428"/>
    <mergeCell ref="B429:B430"/>
    <mergeCell ref="C429:C430"/>
    <mergeCell ref="A435:A436"/>
    <mergeCell ref="A433:A434"/>
    <mergeCell ref="A431:A432"/>
    <mergeCell ref="A429:A430"/>
    <mergeCell ref="B409:B410"/>
    <mergeCell ref="C409:C410"/>
    <mergeCell ref="A403:A404"/>
    <mergeCell ref="B403:B404"/>
    <mergeCell ref="C403:C404"/>
    <mergeCell ref="A405:A406"/>
    <mergeCell ref="B405:B406"/>
    <mergeCell ref="C405:C406"/>
    <mergeCell ref="B419:B420"/>
    <mergeCell ref="C419:C420"/>
    <mergeCell ref="A411:A412"/>
    <mergeCell ref="B411:B412"/>
    <mergeCell ref="C411:C412"/>
    <mergeCell ref="A413:A414"/>
    <mergeCell ref="B413:B414"/>
    <mergeCell ref="C413:C414"/>
    <mergeCell ref="A417:A418"/>
    <mergeCell ref="B417:B418"/>
    <mergeCell ref="C417:C418"/>
    <mergeCell ref="A272:A274"/>
    <mergeCell ref="B272:B274"/>
    <mergeCell ref="C272:C274"/>
    <mergeCell ref="A275:A277"/>
    <mergeCell ref="B275:B277"/>
    <mergeCell ref="C275:C277"/>
    <mergeCell ref="A284:A289"/>
    <mergeCell ref="C266:C268"/>
    <mergeCell ref="A269:A271"/>
    <mergeCell ref="B269:B271"/>
    <mergeCell ref="C269:C271"/>
    <mergeCell ref="A256:A257"/>
    <mergeCell ref="B256:B257"/>
    <mergeCell ref="C256:C257"/>
    <mergeCell ref="A258:A259"/>
    <mergeCell ref="B258:B259"/>
    <mergeCell ref="C258:C259"/>
    <mergeCell ref="C263:C265"/>
    <mergeCell ref="A260:A268"/>
    <mergeCell ref="B260:B268"/>
    <mergeCell ref="C260:C262"/>
    <mergeCell ref="A252:A253"/>
    <mergeCell ref="B252:B253"/>
    <mergeCell ref="C252:C253"/>
    <mergeCell ref="A254:A255"/>
    <mergeCell ref="B254:B255"/>
    <mergeCell ref="C254:C255"/>
    <mergeCell ref="A248:A249"/>
    <mergeCell ref="B248:B249"/>
    <mergeCell ref="C248:C249"/>
    <mergeCell ref="A250:A251"/>
    <mergeCell ref="B250:B251"/>
    <mergeCell ref="C250:C251"/>
    <mergeCell ref="A244:A245"/>
    <mergeCell ref="B244:B245"/>
    <mergeCell ref="C244:C245"/>
    <mergeCell ref="A246:A247"/>
    <mergeCell ref="B246:B247"/>
    <mergeCell ref="C246:C247"/>
    <mergeCell ref="A240:L240"/>
    <mergeCell ref="A241:L241"/>
    <mergeCell ref="A242:A243"/>
    <mergeCell ref="B242:B243"/>
    <mergeCell ref="C242:C243"/>
    <mergeCell ref="A205:L205"/>
    <mergeCell ref="A208:A210"/>
    <mergeCell ref="C208:C210"/>
    <mergeCell ref="D208:D209"/>
    <mergeCell ref="E208:E209"/>
    <mergeCell ref="F208:F209"/>
    <mergeCell ref="G208:G209"/>
    <mergeCell ref="H208:H209"/>
    <mergeCell ref="I208:I209"/>
    <mergeCell ref="A206:A207"/>
    <mergeCell ref="B206:B207"/>
    <mergeCell ref="C206:C207"/>
    <mergeCell ref="J208:J209"/>
    <mergeCell ref="K208:K209"/>
    <mergeCell ref="L208:L209"/>
    <mergeCell ref="A200:A201"/>
    <mergeCell ref="B200:B201"/>
    <mergeCell ref="C200:C201"/>
    <mergeCell ref="A202:B204"/>
    <mergeCell ref="C202:C204"/>
    <mergeCell ref="A187:B189"/>
    <mergeCell ref="C187:C189"/>
    <mergeCell ref="A190:L190"/>
    <mergeCell ref="A197:A199"/>
    <mergeCell ref="B197:B199"/>
    <mergeCell ref="C197:C199"/>
    <mergeCell ref="A195:A196"/>
    <mergeCell ref="A191:A192"/>
    <mergeCell ref="B191:B192"/>
    <mergeCell ref="A193:A194"/>
    <mergeCell ref="B193:B194"/>
    <mergeCell ref="B195:B196"/>
    <mergeCell ref="C195:C196"/>
    <mergeCell ref="C191:C192"/>
    <mergeCell ref="C193:C194"/>
    <mergeCell ref="A183:A184"/>
    <mergeCell ref="B183:B184"/>
    <mergeCell ref="C183:C184"/>
    <mergeCell ref="A185:A186"/>
    <mergeCell ref="B185:B186"/>
    <mergeCell ref="C185:C186"/>
    <mergeCell ref="A178:A180"/>
    <mergeCell ref="B178:B180"/>
    <mergeCell ref="C178:C180"/>
    <mergeCell ref="A181:A182"/>
    <mergeCell ref="B181:B182"/>
    <mergeCell ref="C181:C182"/>
    <mergeCell ref="A174:A175"/>
    <mergeCell ref="B174:B175"/>
    <mergeCell ref="C174:C175"/>
    <mergeCell ref="A176:A177"/>
    <mergeCell ref="B176:B177"/>
    <mergeCell ref="C176:C177"/>
    <mergeCell ref="A168:B170"/>
    <mergeCell ref="C168:C170"/>
    <mergeCell ref="A171:L171"/>
    <mergeCell ref="A172:A173"/>
    <mergeCell ref="B172:B173"/>
    <mergeCell ref="C172:C173"/>
    <mergeCell ref="A164:A165"/>
    <mergeCell ref="B164:B165"/>
    <mergeCell ref="C164:C165"/>
    <mergeCell ref="A166:A167"/>
    <mergeCell ref="B166:B167"/>
    <mergeCell ref="C166:C167"/>
    <mergeCell ref="A158:B160"/>
    <mergeCell ref="C158:C160"/>
    <mergeCell ref="A161:L161"/>
    <mergeCell ref="A162:A163"/>
    <mergeCell ref="B162:B163"/>
    <mergeCell ref="C162:C163"/>
    <mergeCell ref="A138:A139"/>
    <mergeCell ref="B138:B139"/>
    <mergeCell ref="C138:C139"/>
    <mergeCell ref="A132:A133"/>
    <mergeCell ref="B132:B133"/>
    <mergeCell ref="C132:C133"/>
    <mergeCell ref="A134:A135"/>
    <mergeCell ref="B134:B135"/>
    <mergeCell ref="C134:C135"/>
    <mergeCell ref="C63:C66"/>
    <mergeCell ref="B77:B79"/>
    <mergeCell ref="C77:C79"/>
    <mergeCell ref="A101:B104"/>
    <mergeCell ref="A83:A85"/>
    <mergeCell ref="B83:B85"/>
    <mergeCell ref="C83:C85"/>
    <mergeCell ref="C120:C121"/>
    <mergeCell ref="A114:A115"/>
    <mergeCell ref="B114:B115"/>
    <mergeCell ref="C114:C115"/>
    <mergeCell ref="A116:A117"/>
    <mergeCell ref="B116:B117"/>
    <mergeCell ref="C116:C117"/>
    <mergeCell ref="A118:A119"/>
    <mergeCell ref="B118:B119"/>
    <mergeCell ref="C118:C119"/>
    <mergeCell ref="A108:A109"/>
    <mergeCell ref="B108:B109"/>
    <mergeCell ref="C108:C109"/>
    <mergeCell ref="A110:A111"/>
    <mergeCell ref="B110:B111"/>
    <mergeCell ref="C110:C111"/>
    <mergeCell ref="B63:B66"/>
    <mergeCell ref="B56:B58"/>
    <mergeCell ref="C56:C58"/>
    <mergeCell ref="C59:C62"/>
    <mergeCell ref="B59:B62"/>
    <mergeCell ref="A59:A62"/>
    <mergeCell ref="A50:A52"/>
    <mergeCell ref="B50:B52"/>
    <mergeCell ref="C50:C52"/>
    <mergeCell ref="A53:A55"/>
    <mergeCell ref="B53:B55"/>
    <mergeCell ref="C53:C55"/>
    <mergeCell ref="A56:A58"/>
    <mergeCell ref="A73:A76"/>
    <mergeCell ref="B73:B76"/>
    <mergeCell ref="C73:C76"/>
    <mergeCell ref="A77:A79"/>
    <mergeCell ref="A67:A69"/>
    <mergeCell ref="B67:B69"/>
    <mergeCell ref="C67:C69"/>
    <mergeCell ref="A70:A72"/>
    <mergeCell ref="B70:B72"/>
    <mergeCell ref="C70:C72"/>
    <mergeCell ref="A63:A66"/>
    <mergeCell ref="C25:C27"/>
    <mergeCell ref="B25:B27"/>
    <mergeCell ref="A10:A12"/>
    <mergeCell ref="B10:B12"/>
    <mergeCell ref="C10:C12"/>
    <mergeCell ref="A37:A39"/>
    <mergeCell ref="C28:C30"/>
    <mergeCell ref="C31:C33"/>
    <mergeCell ref="C40:C43"/>
    <mergeCell ref="A22:A24"/>
    <mergeCell ref="A28:A30"/>
    <mergeCell ref="B28:B30"/>
    <mergeCell ref="A31:A33"/>
    <mergeCell ref="B31:B33"/>
    <mergeCell ref="B22:B24"/>
    <mergeCell ref="C22:C24"/>
    <mergeCell ref="A25:A27"/>
    <mergeCell ref="A34:A36"/>
    <mergeCell ref="A44:A46"/>
    <mergeCell ref="B44:B46"/>
    <mergeCell ref="C44:C46"/>
    <mergeCell ref="A47:A49"/>
    <mergeCell ref="B47:B49"/>
    <mergeCell ref="C47:C49"/>
    <mergeCell ref="A40:A43"/>
    <mergeCell ref="B40:B43"/>
    <mergeCell ref="B34:B36"/>
    <mergeCell ref="C34:C36"/>
    <mergeCell ref="B37:B39"/>
    <mergeCell ref="C37:C39"/>
    <mergeCell ref="D6:L6"/>
    <mergeCell ref="A16:A18"/>
    <mergeCell ref="B16:B18"/>
    <mergeCell ref="C16:C18"/>
    <mergeCell ref="A19:A21"/>
    <mergeCell ref="B19:B21"/>
    <mergeCell ref="C19:C21"/>
    <mergeCell ref="C6:C7"/>
    <mergeCell ref="A6:A7"/>
    <mergeCell ref="B6:B7"/>
    <mergeCell ref="A13:A15"/>
    <mergeCell ref="B13:B15"/>
    <mergeCell ref="C13:C15"/>
    <mergeCell ref="A8:L8"/>
    <mergeCell ref="A9:L9"/>
    <mergeCell ref="A227:A228"/>
    <mergeCell ref="B227:B228"/>
    <mergeCell ref="C227:C228"/>
    <mergeCell ref="A229:A230"/>
    <mergeCell ref="B229:B230"/>
    <mergeCell ref="C229:C230"/>
    <mergeCell ref="A226:L226"/>
    <mergeCell ref="C236:C239"/>
    <mergeCell ref="A233:B235"/>
    <mergeCell ref="A86:A88"/>
    <mergeCell ref="A423:A424"/>
    <mergeCell ref="B423:B424"/>
    <mergeCell ref="C423:C424"/>
    <mergeCell ref="B369:B370"/>
    <mergeCell ref="C369:C370"/>
    <mergeCell ref="B371:B372"/>
    <mergeCell ref="C371:C372"/>
    <mergeCell ref="B373:B374"/>
    <mergeCell ref="C373:C374"/>
    <mergeCell ref="C385:C386"/>
    <mergeCell ref="A387:B389"/>
    <mergeCell ref="C387:C389"/>
    <mergeCell ref="B381:B382"/>
    <mergeCell ref="C381:C382"/>
    <mergeCell ref="A383:A384"/>
    <mergeCell ref="B383:B384"/>
    <mergeCell ref="C383:C384"/>
    <mergeCell ref="B375:B376"/>
    <mergeCell ref="C375:C376"/>
    <mergeCell ref="B377:B378"/>
    <mergeCell ref="C377:C378"/>
    <mergeCell ref="B379:B380"/>
    <mergeCell ref="A215:A216"/>
    <mergeCell ref="B215:B216"/>
    <mergeCell ref="C215:C216"/>
    <mergeCell ref="A217:A218"/>
    <mergeCell ref="B217:B218"/>
    <mergeCell ref="C217:C218"/>
    <mergeCell ref="A211:A212"/>
    <mergeCell ref="B211:B212"/>
    <mergeCell ref="C211:C212"/>
    <mergeCell ref="A335:A337"/>
    <mergeCell ref="B335:B337"/>
    <mergeCell ref="C335:C337"/>
    <mergeCell ref="C233:C235"/>
    <mergeCell ref="A236:B239"/>
    <mergeCell ref="A221:A222"/>
    <mergeCell ref="B221:B222"/>
    <mergeCell ref="C221:C222"/>
    <mergeCell ref="A223:B225"/>
    <mergeCell ref="C223:C225"/>
    <mergeCell ref="A219:A220"/>
    <mergeCell ref="B219:B220"/>
    <mergeCell ref="C219:C220"/>
    <mergeCell ref="A231:A232"/>
    <mergeCell ref="B231:B232"/>
    <mergeCell ref="C231:C232"/>
    <mergeCell ref="A421:A422"/>
    <mergeCell ref="B421:B422"/>
    <mergeCell ref="C421:C422"/>
    <mergeCell ref="B363:B364"/>
    <mergeCell ref="C363:C364"/>
    <mergeCell ref="B365:B366"/>
    <mergeCell ref="C365:C366"/>
    <mergeCell ref="B367:B368"/>
    <mergeCell ref="C367:C368"/>
    <mergeCell ref="C379:C380"/>
    <mergeCell ref="A379:A380"/>
    <mergeCell ref="A381:A382"/>
    <mergeCell ref="C399:C400"/>
    <mergeCell ref="A401:A402"/>
    <mergeCell ref="B401:B402"/>
    <mergeCell ref="C401:C402"/>
    <mergeCell ref="A395:A396"/>
    <mergeCell ref="B395:B396"/>
    <mergeCell ref="C395:C396"/>
    <mergeCell ref="A397:A398"/>
    <mergeCell ref="B397:B398"/>
    <mergeCell ref="C397:C398"/>
    <mergeCell ref="C407:C408"/>
    <mergeCell ref="A409:A410"/>
    <mergeCell ref="C106:C107"/>
    <mergeCell ref="C101:C104"/>
    <mergeCell ref="A130:A131"/>
    <mergeCell ref="B130:B131"/>
    <mergeCell ref="C130:C131"/>
    <mergeCell ref="A122:B124"/>
    <mergeCell ref="C122:C124"/>
    <mergeCell ref="A125:L125"/>
    <mergeCell ref="A126:A127"/>
    <mergeCell ref="B126:B127"/>
    <mergeCell ref="C126:C127"/>
    <mergeCell ref="A128:A129"/>
    <mergeCell ref="B128:B129"/>
    <mergeCell ref="C128:C129"/>
    <mergeCell ref="B112:B113"/>
    <mergeCell ref="A112:A113"/>
    <mergeCell ref="A120:A121"/>
    <mergeCell ref="B120:B121"/>
    <mergeCell ref="F1:L4"/>
    <mergeCell ref="C443:C445"/>
    <mergeCell ref="C446:C448"/>
    <mergeCell ref="B98:B100"/>
    <mergeCell ref="C98:C100"/>
    <mergeCell ref="A92:A94"/>
    <mergeCell ref="B92:B94"/>
    <mergeCell ref="C92:C94"/>
    <mergeCell ref="A95:A97"/>
    <mergeCell ref="B95:B97"/>
    <mergeCell ref="C95:C97"/>
    <mergeCell ref="B86:B88"/>
    <mergeCell ref="C86:C88"/>
    <mergeCell ref="A89:A91"/>
    <mergeCell ref="B89:B91"/>
    <mergeCell ref="C89:C91"/>
    <mergeCell ref="A98:A100"/>
    <mergeCell ref="A156:A157"/>
    <mergeCell ref="B156:B157"/>
    <mergeCell ref="C156:C157"/>
    <mergeCell ref="C112:C113"/>
    <mergeCell ref="A105:L105"/>
    <mergeCell ref="A106:A107"/>
    <mergeCell ref="B106:B107"/>
  </mergeCells>
  <printOptions horizontalCentered="1"/>
  <pageMargins left="0.23622047244094491" right="0.23622047244094491" top="0.74803149606299213" bottom="0.35433070866141736" header="0" footer="0"/>
  <pageSetup paperSize="9" scale="70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04"/>
  <sheetViews>
    <sheetView tabSelected="1" showWhiteSpace="0" topLeftCell="A283" zoomScale="106" zoomScaleNormal="106" zoomScaleSheetLayoutView="100" workbookViewId="0">
      <selection activeCell="C2" sqref="C2"/>
    </sheetView>
  </sheetViews>
  <sheetFormatPr defaultColWidth="9.140625" defaultRowHeight="15.75" x14ac:dyDescent="0.25"/>
  <cols>
    <col min="1" max="1" width="6.5703125" style="38" customWidth="1"/>
    <col min="2" max="2" width="64.140625" style="38" customWidth="1"/>
    <col min="3" max="3" width="27.140625" style="38" customWidth="1"/>
    <col min="4" max="4" width="16" style="38" customWidth="1"/>
    <col min="5" max="5" width="13.42578125" style="38" customWidth="1"/>
    <col min="6" max="6" width="11.140625" style="38" customWidth="1"/>
    <col min="7" max="7" width="11.28515625" style="38" customWidth="1"/>
    <col min="8" max="8" width="10.5703125" style="38" customWidth="1"/>
    <col min="9" max="9" width="11.42578125" style="38" customWidth="1"/>
    <col min="10" max="10" width="1.7109375" style="38" customWidth="1"/>
    <col min="11" max="11" width="10.42578125" style="38" bestFit="1" customWidth="1"/>
    <col min="12" max="12" width="10.140625" style="38" bestFit="1" customWidth="1"/>
    <col min="13" max="15" width="10.42578125" style="38" customWidth="1"/>
    <col min="16" max="16384" width="9.140625" style="38"/>
  </cols>
  <sheetData>
    <row r="1" spans="1:9" ht="74.25" customHeight="1" x14ac:dyDescent="0.25">
      <c r="B1" s="18"/>
      <c r="C1" s="18"/>
      <c r="D1" s="18"/>
      <c r="E1" s="46" t="s">
        <v>562</v>
      </c>
      <c r="F1" s="46"/>
      <c r="G1" s="46"/>
      <c r="H1" s="46"/>
      <c r="I1" s="46"/>
    </row>
    <row r="2" spans="1:9" ht="34.5" customHeight="1" x14ac:dyDescent="0.25">
      <c r="A2" s="18"/>
      <c r="B2" s="18"/>
      <c r="C2" s="18"/>
      <c r="D2" s="18"/>
      <c r="E2" s="46"/>
      <c r="F2" s="46"/>
      <c r="G2" s="46"/>
      <c r="H2" s="46"/>
      <c r="I2" s="46"/>
    </row>
    <row r="3" spans="1:9" ht="20.25" customHeight="1" x14ac:dyDescent="0.25">
      <c r="A3" s="18"/>
      <c r="B3" s="18"/>
      <c r="C3" s="18"/>
      <c r="D3" s="18"/>
      <c r="E3" s="46"/>
      <c r="F3" s="46"/>
      <c r="G3" s="46"/>
      <c r="H3" s="46"/>
      <c r="I3" s="46"/>
    </row>
    <row r="4" spans="1:9" ht="147" customHeight="1" x14ac:dyDescent="0.25">
      <c r="A4" s="18"/>
      <c r="B4" s="18"/>
      <c r="C4" s="18"/>
      <c r="D4" s="18"/>
      <c r="E4" s="46"/>
      <c r="F4" s="46"/>
      <c r="G4" s="46"/>
      <c r="H4" s="46"/>
      <c r="I4" s="46"/>
    </row>
    <row r="5" spans="1:9" ht="69" customHeight="1" x14ac:dyDescent="0.25">
      <c r="A5" s="88" t="s">
        <v>483</v>
      </c>
      <c r="B5" s="88"/>
      <c r="C5" s="88"/>
      <c r="D5" s="88"/>
      <c r="E5" s="88"/>
      <c r="F5" s="88"/>
      <c r="G5" s="88"/>
      <c r="H5" s="88"/>
      <c r="I5" s="88"/>
    </row>
    <row r="6" spans="1:9" ht="27.75" customHeight="1" x14ac:dyDescent="0.25">
      <c r="A6" s="77" t="s">
        <v>350</v>
      </c>
      <c r="B6" s="77" t="s">
        <v>12</v>
      </c>
      <c r="C6" s="77" t="s">
        <v>13</v>
      </c>
      <c r="D6" s="77" t="s">
        <v>14</v>
      </c>
      <c r="E6" s="77"/>
      <c r="F6" s="77"/>
      <c r="G6" s="77"/>
      <c r="H6" s="77"/>
      <c r="I6" s="77"/>
    </row>
    <row r="7" spans="1:9" ht="47.25" x14ac:dyDescent="0.25">
      <c r="A7" s="77"/>
      <c r="B7" s="77"/>
      <c r="C7" s="77"/>
      <c r="D7" s="43" t="s">
        <v>15</v>
      </c>
      <c r="E7" s="43" t="s">
        <v>16</v>
      </c>
      <c r="F7" s="43" t="s">
        <v>7</v>
      </c>
      <c r="G7" s="43" t="s">
        <v>8</v>
      </c>
      <c r="H7" s="43" t="s">
        <v>9</v>
      </c>
      <c r="I7" s="43" t="s">
        <v>10</v>
      </c>
    </row>
    <row r="8" spans="1:9" ht="18" customHeight="1" x14ac:dyDescent="0.25">
      <c r="A8" s="78" t="s">
        <v>563</v>
      </c>
      <c r="B8" s="78"/>
      <c r="C8" s="78"/>
      <c r="D8" s="78"/>
      <c r="E8" s="78"/>
      <c r="F8" s="78"/>
      <c r="G8" s="78"/>
      <c r="H8" s="78"/>
      <c r="I8" s="78"/>
    </row>
    <row r="9" spans="1:9" ht="18" customHeight="1" x14ac:dyDescent="0.25">
      <c r="A9" s="78" t="s">
        <v>20</v>
      </c>
      <c r="B9" s="78"/>
      <c r="C9" s="78"/>
      <c r="D9" s="78"/>
      <c r="E9" s="78"/>
      <c r="F9" s="78"/>
      <c r="G9" s="78"/>
      <c r="H9" s="78"/>
      <c r="I9" s="78"/>
    </row>
    <row r="10" spans="1:9" ht="15.95" customHeight="1" x14ac:dyDescent="0.25">
      <c r="A10" s="55" t="s">
        <v>351</v>
      </c>
      <c r="B10" s="56" t="s">
        <v>512</v>
      </c>
      <c r="C10" s="50" t="s">
        <v>523</v>
      </c>
      <c r="D10" s="41" t="s">
        <v>177</v>
      </c>
      <c r="E10" s="4">
        <f>E11+E12</f>
        <v>18909.7</v>
      </c>
      <c r="F10" s="4">
        <f t="shared" ref="F10:I10" si="0">F11+F12</f>
        <v>15676.7</v>
      </c>
      <c r="G10" s="4">
        <f t="shared" si="0"/>
        <v>3233</v>
      </c>
      <c r="H10" s="4">
        <f t="shared" si="0"/>
        <v>0</v>
      </c>
      <c r="I10" s="4">
        <f t="shared" si="0"/>
        <v>0</v>
      </c>
    </row>
    <row r="11" spans="1:9" ht="15.95" customHeight="1" x14ac:dyDescent="0.25">
      <c r="A11" s="55"/>
      <c r="B11" s="56"/>
      <c r="C11" s="51"/>
      <c r="D11" s="41" t="s">
        <v>17</v>
      </c>
      <c r="E11" s="4">
        <f>SUM(F11:I11)</f>
        <v>18909.7</v>
      </c>
      <c r="F11" s="4">
        <f>F14+F17+F20+F23</f>
        <v>15676.7</v>
      </c>
      <c r="G11" s="4">
        <f t="shared" ref="G11:I11" si="1">G14+G17+G20+G23</f>
        <v>3233</v>
      </c>
      <c r="H11" s="4">
        <f t="shared" si="1"/>
        <v>0</v>
      </c>
      <c r="I11" s="4">
        <f t="shared" si="1"/>
        <v>0</v>
      </c>
    </row>
    <row r="12" spans="1:9" ht="15.95" customHeight="1" x14ac:dyDescent="0.25">
      <c r="A12" s="55"/>
      <c r="B12" s="56"/>
      <c r="C12" s="51"/>
      <c r="D12" s="41" t="s">
        <v>19</v>
      </c>
      <c r="E12" s="4">
        <f>SUM(F12:I12)</f>
        <v>0</v>
      </c>
      <c r="F12" s="4">
        <f>F15+F18+F21+F24</f>
        <v>0</v>
      </c>
      <c r="G12" s="4">
        <f t="shared" ref="G12:I12" si="2">G15+G18+G21+G24</f>
        <v>0</v>
      </c>
      <c r="H12" s="4">
        <f t="shared" si="2"/>
        <v>0</v>
      </c>
      <c r="I12" s="4">
        <f t="shared" si="2"/>
        <v>0</v>
      </c>
    </row>
    <row r="13" spans="1:9" ht="15.95" customHeight="1" x14ac:dyDescent="0.25">
      <c r="A13" s="55" t="s">
        <v>527</v>
      </c>
      <c r="B13" s="56" t="s">
        <v>519</v>
      </c>
      <c r="C13" s="51"/>
      <c r="D13" s="41" t="s">
        <v>177</v>
      </c>
      <c r="E13" s="4">
        <f>E14+E15</f>
        <v>0</v>
      </c>
      <c r="F13" s="4">
        <f t="shared" ref="F13:I13" si="3">F14+F15</f>
        <v>0</v>
      </c>
      <c r="G13" s="4">
        <f t="shared" si="3"/>
        <v>0</v>
      </c>
      <c r="H13" s="4">
        <f t="shared" si="3"/>
        <v>0</v>
      </c>
      <c r="I13" s="4">
        <f t="shared" si="3"/>
        <v>0</v>
      </c>
    </row>
    <row r="14" spans="1:9" ht="15.95" customHeight="1" x14ac:dyDescent="0.25">
      <c r="A14" s="55"/>
      <c r="B14" s="56"/>
      <c r="C14" s="51"/>
      <c r="D14" s="41" t="s">
        <v>17</v>
      </c>
      <c r="E14" s="4">
        <f>SUM(F14:I14)</f>
        <v>0</v>
      </c>
      <c r="F14" s="4">
        <v>0</v>
      </c>
      <c r="G14" s="4">
        <v>0</v>
      </c>
      <c r="H14" s="4">
        <v>0</v>
      </c>
      <c r="I14" s="4">
        <v>0</v>
      </c>
    </row>
    <row r="15" spans="1:9" ht="15.95" customHeight="1" x14ac:dyDescent="0.25">
      <c r="A15" s="55"/>
      <c r="B15" s="56"/>
      <c r="C15" s="51"/>
      <c r="D15" s="41" t="s">
        <v>19</v>
      </c>
      <c r="E15" s="4">
        <f>SUM(F15:I15)</f>
        <v>0</v>
      </c>
      <c r="F15" s="4">
        <v>0</v>
      </c>
      <c r="G15" s="4">
        <v>0</v>
      </c>
      <c r="H15" s="4">
        <v>0</v>
      </c>
      <c r="I15" s="4">
        <v>0</v>
      </c>
    </row>
    <row r="16" spans="1:9" ht="15.95" customHeight="1" x14ac:dyDescent="0.25">
      <c r="A16" s="55" t="s">
        <v>528</v>
      </c>
      <c r="B16" s="56" t="s">
        <v>520</v>
      </c>
      <c r="C16" s="51"/>
      <c r="D16" s="41" t="s">
        <v>177</v>
      </c>
      <c r="E16" s="4">
        <f>E17+E18</f>
        <v>0</v>
      </c>
      <c r="F16" s="4">
        <f t="shared" ref="F16:I16" si="4">F18+F17</f>
        <v>0</v>
      </c>
      <c r="G16" s="4">
        <f t="shared" si="4"/>
        <v>0</v>
      </c>
      <c r="H16" s="4">
        <f t="shared" si="4"/>
        <v>0</v>
      </c>
      <c r="I16" s="4">
        <f t="shared" si="4"/>
        <v>0</v>
      </c>
    </row>
    <row r="17" spans="1:9" ht="15.95" customHeight="1" x14ac:dyDescent="0.25">
      <c r="A17" s="55"/>
      <c r="B17" s="56"/>
      <c r="C17" s="51"/>
      <c r="D17" s="41" t="s">
        <v>17</v>
      </c>
      <c r="E17" s="4">
        <f>SUM(F17:I17)</f>
        <v>0</v>
      </c>
      <c r="F17" s="4">
        <v>0</v>
      </c>
      <c r="G17" s="4">
        <v>0</v>
      </c>
      <c r="H17" s="4">
        <v>0</v>
      </c>
      <c r="I17" s="4">
        <v>0</v>
      </c>
    </row>
    <row r="18" spans="1:9" ht="15.95" customHeight="1" x14ac:dyDescent="0.25">
      <c r="A18" s="55"/>
      <c r="B18" s="56"/>
      <c r="C18" s="51"/>
      <c r="D18" s="41" t="s">
        <v>19</v>
      </c>
      <c r="E18" s="4">
        <f>SUM(F18:I18)</f>
        <v>0</v>
      </c>
      <c r="F18" s="4">
        <v>0</v>
      </c>
      <c r="G18" s="4">
        <v>0</v>
      </c>
      <c r="H18" s="4">
        <v>0</v>
      </c>
      <c r="I18" s="4">
        <v>0</v>
      </c>
    </row>
    <row r="19" spans="1:9" ht="15.95" customHeight="1" x14ac:dyDescent="0.25">
      <c r="A19" s="55" t="s">
        <v>529</v>
      </c>
      <c r="B19" s="56" t="s">
        <v>522</v>
      </c>
      <c r="C19" s="51"/>
      <c r="D19" s="41" t="s">
        <v>177</v>
      </c>
      <c r="E19" s="4">
        <f>E20+E21</f>
        <v>15676.7</v>
      </c>
      <c r="F19" s="4">
        <f t="shared" ref="F19:I19" si="5">F21+F20</f>
        <v>15676.7</v>
      </c>
      <c r="G19" s="4">
        <f t="shared" si="5"/>
        <v>0</v>
      </c>
      <c r="H19" s="4">
        <f t="shared" si="5"/>
        <v>0</v>
      </c>
      <c r="I19" s="4">
        <f t="shared" si="5"/>
        <v>0</v>
      </c>
    </row>
    <row r="20" spans="1:9" ht="15.95" customHeight="1" x14ac:dyDescent="0.25">
      <c r="A20" s="55"/>
      <c r="B20" s="56"/>
      <c r="C20" s="51"/>
      <c r="D20" s="41" t="s">
        <v>17</v>
      </c>
      <c r="E20" s="4">
        <f>SUM(F20:I20)</f>
        <v>15676.7</v>
      </c>
      <c r="F20" s="4">
        <v>15676.7</v>
      </c>
      <c r="G20" s="4">
        <v>0</v>
      </c>
      <c r="H20" s="4">
        <v>0</v>
      </c>
      <c r="I20" s="4">
        <v>0</v>
      </c>
    </row>
    <row r="21" spans="1:9" ht="15.95" customHeight="1" x14ac:dyDescent="0.25">
      <c r="A21" s="55"/>
      <c r="B21" s="56"/>
      <c r="C21" s="51"/>
      <c r="D21" s="41" t="s">
        <v>19</v>
      </c>
      <c r="E21" s="4">
        <f>SUM(F21:I21)</f>
        <v>0</v>
      </c>
      <c r="F21" s="4">
        <v>0</v>
      </c>
      <c r="G21" s="4">
        <v>0</v>
      </c>
      <c r="H21" s="4">
        <v>0</v>
      </c>
      <c r="I21" s="4">
        <v>0</v>
      </c>
    </row>
    <row r="22" spans="1:9" ht="15.95" customHeight="1" x14ac:dyDescent="0.25">
      <c r="A22" s="55" t="s">
        <v>530</v>
      </c>
      <c r="B22" s="56" t="s">
        <v>547</v>
      </c>
      <c r="C22" s="51"/>
      <c r="D22" s="41" t="s">
        <v>177</v>
      </c>
      <c r="E22" s="4">
        <f>SUM(F22:I22)</f>
        <v>0</v>
      </c>
      <c r="F22" s="4">
        <v>0</v>
      </c>
      <c r="G22" s="4">
        <v>0</v>
      </c>
      <c r="H22" s="4">
        <v>0</v>
      </c>
      <c r="I22" s="4">
        <v>0</v>
      </c>
    </row>
    <row r="23" spans="1:9" ht="15.95" customHeight="1" x14ac:dyDescent="0.25">
      <c r="A23" s="55"/>
      <c r="B23" s="56"/>
      <c r="C23" s="51"/>
      <c r="D23" s="41" t="s">
        <v>17</v>
      </c>
      <c r="E23" s="4">
        <f>SUM(F23:I23)</f>
        <v>3233</v>
      </c>
      <c r="F23" s="4">
        <v>0</v>
      </c>
      <c r="G23" s="4">
        <v>3233</v>
      </c>
      <c r="H23" s="4">
        <v>0</v>
      </c>
      <c r="I23" s="4">
        <v>0</v>
      </c>
    </row>
    <row r="24" spans="1:9" ht="15.75" customHeight="1" x14ac:dyDescent="0.25">
      <c r="A24" s="55"/>
      <c r="B24" s="56"/>
      <c r="C24" s="52"/>
      <c r="D24" s="41" t="s">
        <v>19</v>
      </c>
      <c r="E24" s="4">
        <f>SUM(F24:I24)</f>
        <v>0</v>
      </c>
      <c r="F24" s="4">
        <v>0</v>
      </c>
      <c r="G24" s="4">
        <v>0</v>
      </c>
      <c r="H24" s="4">
        <v>0</v>
      </c>
      <c r="I24" s="4">
        <v>0</v>
      </c>
    </row>
    <row r="25" spans="1:9" ht="15.95" customHeight="1" x14ac:dyDescent="0.25">
      <c r="A25" s="55" t="s">
        <v>352</v>
      </c>
      <c r="B25" s="56" t="s">
        <v>513</v>
      </c>
      <c r="C25" s="50" t="s">
        <v>523</v>
      </c>
      <c r="D25" s="41" t="s">
        <v>177</v>
      </c>
      <c r="E25" s="4">
        <f>E26+E27</f>
        <v>838.1</v>
      </c>
      <c r="F25" s="4">
        <f t="shared" ref="F25:I25" si="6">F26+F27</f>
        <v>838.1</v>
      </c>
      <c r="G25" s="4">
        <f t="shared" si="6"/>
        <v>0</v>
      </c>
      <c r="H25" s="4">
        <f t="shared" si="6"/>
        <v>0</v>
      </c>
      <c r="I25" s="4">
        <f t="shared" si="6"/>
        <v>0</v>
      </c>
    </row>
    <row r="26" spans="1:9" ht="15.95" customHeight="1" x14ac:dyDescent="0.25">
      <c r="A26" s="55"/>
      <c r="B26" s="56"/>
      <c r="C26" s="51"/>
      <c r="D26" s="41" t="s">
        <v>17</v>
      </c>
      <c r="E26" s="4">
        <f>SUM(F26:I26)</f>
        <v>838.1</v>
      </c>
      <c r="F26" s="4">
        <f>F29+F32</f>
        <v>838.1</v>
      </c>
      <c r="G26" s="4">
        <f t="shared" ref="G26:I26" si="7">G29+G32</f>
        <v>0</v>
      </c>
      <c r="H26" s="4">
        <f t="shared" si="7"/>
        <v>0</v>
      </c>
      <c r="I26" s="4">
        <f t="shared" si="7"/>
        <v>0</v>
      </c>
    </row>
    <row r="27" spans="1:9" ht="15.95" customHeight="1" x14ac:dyDescent="0.25">
      <c r="A27" s="55"/>
      <c r="B27" s="56"/>
      <c r="C27" s="51"/>
      <c r="D27" s="41" t="s">
        <v>19</v>
      </c>
      <c r="E27" s="4">
        <f>SUM(F27:I27)</f>
        <v>0</v>
      </c>
      <c r="F27" s="4">
        <f>F30+F33</f>
        <v>0</v>
      </c>
      <c r="G27" s="4">
        <f t="shared" ref="G27:I27" si="8">G30+G33</f>
        <v>0</v>
      </c>
      <c r="H27" s="4">
        <f t="shared" si="8"/>
        <v>0</v>
      </c>
      <c r="I27" s="4">
        <f t="shared" si="8"/>
        <v>0</v>
      </c>
    </row>
    <row r="28" spans="1:9" ht="15.95" customHeight="1" x14ac:dyDescent="0.25">
      <c r="A28" s="55" t="s">
        <v>531</v>
      </c>
      <c r="B28" s="56" t="s">
        <v>514</v>
      </c>
      <c r="C28" s="51"/>
      <c r="D28" s="41" t="s">
        <v>177</v>
      </c>
      <c r="E28" s="4">
        <f>E29+E30</f>
        <v>0</v>
      </c>
      <c r="F28" s="4">
        <f t="shared" ref="F28:I28" si="9">F29+F30</f>
        <v>0</v>
      </c>
      <c r="G28" s="4">
        <f t="shared" si="9"/>
        <v>0</v>
      </c>
      <c r="H28" s="4">
        <f t="shared" si="9"/>
        <v>0</v>
      </c>
      <c r="I28" s="4">
        <f t="shared" si="9"/>
        <v>0</v>
      </c>
    </row>
    <row r="29" spans="1:9" ht="15.95" customHeight="1" x14ac:dyDescent="0.25">
      <c r="A29" s="55"/>
      <c r="B29" s="56"/>
      <c r="C29" s="51"/>
      <c r="D29" s="41" t="s">
        <v>17</v>
      </c>
      <c r="E29" s="4">
        <f>SUM(F29:I29)</f>
        <v>0</v>
      </c>
      <c r="F29" s="4">
        <v>0</v>
      </c>
      <c r="G29" s="4">
        <v>0</v>
      </c>
      <c r="H29" s="4">
        <v>0</v>
      </c>
      <c r="I29" s="4">
        <v>0</v>
      </c>
    </row>
    <row r="30" spans="1:9" ht="15.95" customHeight="1" x14ac:dyDescent="0.25">
      <c r="A30" s="55"/>
      <c r="B30" s="56"/>
      <c r="C30" s="51"/>
      <c r="D30" s="41" t="s">
        <v>19</v>
      </c>
      <c r="E30" s="4">
        <f>SUM(F30:I30)</f>
        <v>0</v>
      </c>
      <c r="F30" s="4">
        <v>0</v>
      </c>
      <c r="G30" s="4">
        <v>0</v>
      </c>
      <c r="H30" s="4">
        <v>0</v>
      </c>
      <c r="I30" s="4">
        <v>0</v>
      </c>
    </row>
    <row r="31" spans="1:9" ht="15.95" customHeight="1" x14ac:dyDescent="0.25">
      <c r="A31" s="55" t="s">
        <v>532</v>
      </c>
      <c r="B31" s="56" t="s">
        <v>518</v>
      </c>
      <c r="C31" s="51"/>
      <c r="D31" s="41" t="s">
        <v>177</v>
      </c>
      <c r="E31" s="4">
        <f>E32+E33</f>
        <v>838.1</v>
      </c>
      <c r="F31" s="4">
        <f t="shared" ref="F31:I31" si="10">F32+F33</f>
        <v>838.1</v>
      </c>
      <c r="G31" s="4">
        <f t="shared" si="10"/>
        <v>0</v>
      </c>
      <c r="H31" s="4">
        <f t="shared" si="10"/>
        <v>0</v>
      </c>
      <c r="I31" s="4">
        <f t="shared" si="10"/>
        <v>0</v>
      </c>
    </row>
    <row r="32" spans="1:9" ht="15.95" customHeight="1" x14ac:dyDescent="0.25">
      <c r="A32" s="55"/>
      <c r="B32" s="56"/>
      <c r="C32" s="51"/>
      <c r="D32" s="41" t="s">
        <v>17</v>
      </c>
      <c r="E32" s="4">
        <f>SUM(F32:I32)</f>
        <v>838.1</v>
      </c>
      <c r="F32" s="4">
        <v>838.1</v>
      </c>
      <c r="G32" s="4">
        <v>0</v>
      </c>
      <c r="H32" s="4">
        <v>0</v>
      </c>
      <c r="I32" s="4">
        <v>0</v>
      </c>
    </row>
    <row r="33" spans="1:9" ht="15.95" customHeight="1" x14ac:dyDescent="0.25">
      <c r="A33" s="55"/>
      <c r="B33" s="56"/>
      <c r="C33" s="52"/>
      <c r="D33" s="41" t="s">
        <v>19</v>
      </c>
      <c r="E33" s="4">
        <f>SUM(F33:I33)</f>
        <v>0</v>
      </c>
      <c r="F33" s="4">
        <v>0</v>
      </c>
      <c r="G33" s="4">
        <v>0</v>
      </c>
      <c r="H33" s="4">
        <v>0</v>
      </c>
      <c r="I33" s="4">
        <v>0</v>
      </c>
    </row>
    <row r="34" spans="1:9" ht="15.95" customHeight="1" x14ac:dyDescent="0.25">
      <c r="A34" s="55" t="s">
        <v>353</v>
      </c>
      <c r="B34" s="56" t="s">
        <v>515</v>
      </c>
      <c r="C34" s="50" t="s">
        <v>516</v>
      </c>
      <c r="D34" s="41" t="s">
        <v>177</v>
      </c>
      <c r="E34" s="4">
        <f>E35+E36</f>
        <v>23188.799999999999</v>
      </c>
      <c r="F34" s="4">
        <f t="shared" ref="F34:I34" si="11">F35+F36</f>
        <v>23188.799999999999</v>
      </c>
      <c r="G34" s="4">
        <f t="shared" si="11"/>
        <v>0</v>
      </c>
      <c r="H34" s="4">
        <f t="shared" si="11"/>
        <v>0</v>
      </c>
      <c r="I34" s="4">
        <f t="shared" si="11"/>
        <v>0</v>
      </c>
    </row>
    <row r="35" spans="1:9" ht="15.95" customHeight="1" x14ac:dyDescent="0.25">
      <c r="A35" s="55"/>
      <c r="B35" s="56"/>
      <c r="C35" s="51"/>
      <c r="D35" s="41" t="s">
        <v>17</v>
      </c>
      <c r="E35" s="4">
        <f>SUM(F35:I35)</f>
        <v>23188.799999999999</v>
      </c>
      <c r="F35" s="4">
        <f>F38+F41+F44+F47</f>
        <v>23188.799999999999</v>
      </c>
      <c r="G35" s="4">
        <f t="shared" ref="G35:I35" si="12">G38+G41+G44+G47</f>
        <v>0</v>
      </c>
      <c r="H35" s="4">
        <f t="shared" si="12"/>
        <v>0</v>
      </c>
      <c r="I35" s="4">
        <f t="shared" si="12"/>
        <v>0</v>
      </c>
    </row>
    <row r="36" spans="1:9" ht="15.95" customHeight="1" x14ac:dyDescent="0.25">
      <c r="A36" s="55"/>
      <c r="B36" s="56"/>
      <c r="C36" s="51"/>
      <c r="D36" s="41" t="s">
        <v>19</v>
      </c>
      <c r="E36" s="4">
        <f>SUM(F36:I36)</f>
        <v>0</v>
      </c>
      <c r="F36" s="4">
        <f>F39+F42+F45+F48</f>
        <v>0</v>
      </c>
      <c r="G36" s="4">
        <f t="shared" ref="G36:I36" si="13">G39+G42+G45+G48</f>
        <v>0</v>
      </c>
      <c r="H36" s="4">
        <f t="shared" si="13"/>
        <v>0</v>
      </c>
      <c r="I36" s="4">
        <f t="shared" si="13"/>
        <v>0</v>
      </c>
    </row>
    <row r="37" spans="1:9" ht="15.95" customHeight="1" x14ac:dyDescent="0.25">
      <c r="A37" s="55" t="s">
        <v>533</v>
      </c>
      <c r="B37" s="56" t="s">
        <v>517</v>
      </c>
      <c r="C37" s="51"/>
      <c r="D37" s="41" t="s">
        <v>177</v>
      </c>
      <c r="E37" s="4">
        <f>E38+E39</f>
        <v>112.5</v>
      </c>
      <c r="F37" s="4">
        <f t="shared" ref="F37:I37" si="14">F38+F39</f>
        <v>112.5</v>
      </c>
      <c r="G37" s="4">
        <f t="shared" si="14"/>
        <v>0</v>
      </c>
      <c r="H37" s="4">
        <f t="shared" si="14"/>
        <v>0</v>
      </c>
      <c r="I37" s="4">
        <f t="shared" si="14"/>
        <v>0</v>
      </c>
    </row>
    <row r="38" spans="1:9" ht="15.95" customHeight="1" x14ac:dyDescent="0.25">
      <c r="A38" s="55"/>
      <c r="B38" s="56"/>
      <c r="C38" s="51"/>
      <c r="D38" s="41" t="s">
        <v>17</v>
      </c>
      <c r="E38" s="4">
        <f t="shared" ref="E38:E45" si="15">SUM(F38:I38)</f>
        <v>112.5</v>
      </c>
      <c r="F38" s="4">
        <v>112.5</v>
      </c>
      <c r="G38" s="4">
        <v>0</v>
      </c>
      <c r="H38" s="4">
        <v>0</v>
      </c>
      <c r="I38" s="4">
        <v>0</v>
      </c>
    </row>
    <row r="39" spans="1:9" ht="15.95" customHeight="1" x14ac:dyDescent="0.25">
      <c r="A39" s="55"/>
      <c r="B39" s="56"/>
      <c r="C39" s="51"/>
      <c r="D39" s="41" t="s">
        <v>19</v>
      </c>
      <c r="E39" s="4">
        <f t="shared" si="15"/>
        <v>0</v>
      </c>
      <c r="F39" s="4">
        <v>0</v>
      </c>
      <c r="G39" s="4">
        <v>0</v>
      </c>
      <c r="H39" s="4">
        <v>0</v>
      </c>
      <c r="I39" s="4">
        <v>0</v>
      </c>
    </row>
    <row r="40" spans="1:9" ht="15.95" customHeight="1" x14ac:dyDescent="0.25">
      <c r="A40" s="55" t="s">
        <v>534</v>
      </c>
      <c r="B40" s="56" t="s">
        <v>444</v>
      </c>
      <c r="C40" s="51"/>
      <c r="D40" s="41" t="s">
        <v>177</v>
      </c>
      <c r="E40" s="4">
        <f t="shared" ref="E40:E42" si="16">SUM(F40:I40)</f>
        <v>23076.3</v>
      </c>
      <c r="F40" s="4">
        <f t="shared" ref="F40:I40" si="17">SUM(F41:F42)</f>
        <v>23076.3</v>
      </c>
      <c r="G40" s="4">
        <f t="shared" si="17"/>
        <v>0</v>
      </c>
      <c r="H40" s="4">
        <f t="shared" si="17"/>
        <v>0</v>
      </c>
      <c r="I40" s="4">
        <f t="shared" si="17"/>
        <v>0</v>
      </c>
    </row>
    <row r="41" spans="1:9" ht="15.95" customHeight="1" x14ac:dyDescent="0.25">
      <c r="A41" s="55"/>
      <c r="B41" s="56"/>
      <c r="C41" s="51"/>
      <c r="D41" s="41" t="s">
        <v>17</v>
      </c>
      <c r="E41" s="4">
        <f t="shared" si="16"/>
        <v>23076.3</v>
      </c>
      <c r="F41" s="4">
        <f>23680.2-491.4-112.5</f>
        <v>23076.3</v>
      </c>
      <c r="G41" s="4">
        <v>0</v>
      </c>
      <c r="H41" s="4">
        <v>0</v>
      </c>
      <c r="I41" s="4">
        <v>0</v>
      </c>
    </row>
    <row r="42" spans="1:9" ht="15.95" customHeight="1" x14ac:dyDescent="0.25">
      <c r="A42" s="55"/>
      <c r="B42" s="56"/>
      <c r="C42" s="51"/>
      <c r="D42" s="41" t="s">
        <v>19</v>
      </c>
      <c r="E42" s="4">
        <f t="shared" si="16"/>
        <v>0</v>
      </c>
      <c r="F42" s="4">
        <v>0</v>
      </c>
      <c r="G42" s="4">
        <v>0</v>
      </c>
      <c r="H42" s="4">
        <v>0</v>
      </c>
      <c r="I42" s="4">
        <v>0</v>
      </c>
    </row>
    <row r="43" spans="1:9" ht="15.95" customHeight="1" x14ac:dyDescent="0.25">
      <c r="A43" s="55" t="s">
        <v>535</v>
      </c>
      <c r="B43" s="56" t="s">
        <v>466</v>
      </c>
      <c r="C43" s="51"/>
      <c r="D43" s="41" t="s">
        <v>177</v>
      </c>
      <c r="E43" s="4">
        <f t="shared" si="15"/>
        <v>0</v>
      </c>
      <c r="F43" s="4">
        <f t="shared" ref="F43:I43" si="18">SUM(F44:F45)</f>
        <v>0</v>
      </c>
      <c r="G43" s="4">
        <f t="shared" si="18"/>
        <v>0</v>
      </c>
      <c r="H43" s="4">
        <f t="shared" si="18"/>
        <v>0</v>
      </c>
      <c r="I43" s="4">
        <f t="shared" si="18"/>
        <v>0</v>
      </c>
    </row>
    <row r="44" spans="1:9" ht="15.95" customHeight="1" x14ac:dyDescent="0.25">
      <c r="A44" s="55"/>
      <c r="B44" s="56"/>
      <c r="C44" s="51"/>
      <c r="D44" s="41" t="s">
        <v>17</v>
      </c>
      <c r="E44" s="4">
        <f t="shared" si="15"/>
        <v>0</v>
      </c>
      <c r="F44" s="4">
        <v>0</v>
      </c>
      <c r="G44" s="4">
        <v>0</v>
      </c>
      <c r="H44" s="4">
        <v>0</v>
      </c>
      <c r="I44" s="4">
        <v>0</v>
      </c>
    </row>
    <row r="45" spans="1:9" ht="15.95" customHeight="1" x14ac:dyDescent="0.25">
      <c r="A45" s="55"/>
      <c r="B45" s="56"/>
      <c r="C45" s="51"/>
      <c r="D45" s="41" t="s">
        <v>19</v>
      </c>
      <c r="E45" s="4">
        <f t="shared" si="15"/>
        <v>0</v>
      </c>
      <c r="F45" s="4">
        <v>0</v>
      </c>
      <c r="G45" s="4">
        <v>0</v>
      </c>
      <c r="H45" s="4">
        <v>0</v>
      </c>
      <c r="I45" s="4">
        <v>0</v>
      </c>
    </row>
    <row r="46" spans="1:9" ht="15.95" customHeight="1" x14ac:dyDescent="0.25">
      <c r="A46" s="55" t="s">
        <v>536</v>
      </c>
      <c r="B46" s="56" t="s">
        <v>521</v>
      </c>
      <c r="C46" s="51"/>
      <c r="D46" s="41" t="s">
        <v>177</v>
      </c>
      <c r="E46" s="4">
        <f t="shared" ref="E46:E48" si="19">SUM(F46:I46)</f>
        <v>0</v>
      </c>
      <c r="F46" s="4">
        <f t="shared" ref="F46:I46" si="20">SUM(F47:F48)</f>
        <v>0</v>
      </c>
      <c r="G46" s="4">
        <f t="shared" si="20"/>
        <v>0</v>
      </c>
      <c r="H46" s="4">
        <f t="shared" si="20"/>
        <v>0</v>
      </c>
      <c r="I46" s="4">
        <f t="shared" si="20"/>
        <v>0</v>
      </c>
    </row>
    <row r="47" spans="1:9" ht="15.95" customHeight="1" x14ac:dyDescent="0.25">
      <c r="A47" s="55"/>
      <c r="B47" s="56"/>
      <c r="C47" s="51"/>
      <c r="D47" s="41" t="s">
        <v>17</v>
      </c>
      <c r="E47" s="4">
        <f t="shared" si="19"/>
        <v>0</v>
      </c>
      <c r="F47" s="4">
        <v>0</v>
      </c>
      <c r="G47" s="4">
        <v>0</v>
      </c>
      <c r="H47" s="4">
        <v>0</v>
      </c>
      <c r="I47" s="4">
        <v>0</v>
      </c>
    </row>
    <row r="48" spans="1:9" ht="15.95" customHeight="1" x14ac:dyDescent="0.25">
      <c r="A48" s="55"/>
      <c r="B48" s="56"/>
      <c r="C48" s="52"/>
      <c r="D48" s="41" t="s">
        <v>19</v>
      </c>
      <c r="E48" s="4">
        <f t="shared" si="19"/>
        <v>0</v>
      </c>
      <c r="F48" s="4">
        <v>0</v>
      </c>
      <c r="G48" s="4">
        <v>0</v>
      </c>
      <c r="H48" s="4">
        <v>0</v>
      </c>
      <c r="I48" s="4">
        <v>0</v>
      </c>
    </row>
    <row r="49" spans="1:15" ht="15.95" customHeight="1" x14ac:dyDescent="0.25">
      <c r="A49" s="55" t="s">
        <v>22</v>
      </c>
      <c r="B49" s="56" t="s">
        <v>486</v>
      </c>
      <c r="C49" s="57" t="s">
        <v>23</v>
      </c>
      <c r="D49" s="41" t="s">
        <v>177</v>
      </c>
      <c r="E49" s="4">
        <f>E50+E51+E52</f>
        <v>275755</v>
      </c>
      <c r="F49" s="4">
        <f t="shared" ref="F49:I49" si="21">F50+F51+F52</f>
        <v>173162.30000000002</v>
      </c>
      <c r="G49" s="4">
        <f t="shared" si="21"/>
        <v>102592.7</v>
      </c>
      <c r="H49" s="4">
        <f t="shared" si="21"/>
        <v>0</v>
      </c>
      <c r="I49" s="4">
        <f t="shared" si="21"/>
        <v>0</v>
      </c>
    </row>
    <row r="50" spans="1:15" ht="15.95" customHeight="1" x14ac:dyDescent="0.25">
      <c r="A50" s="55"/>
      <c r="B50" s="56"/>
      <c r="C50" s="57"/>
      <c r="D50" s="41" t="s">
        <v>17</v>
      </c>
      <c r="E50" s="4">
        <f t="shared" ref="E50:E52" si="22">SUM(F50:I50)</f>
        <v>2757.7</v>
      </c>
      <c r="F50" s="4">
        <v>1731.7</v>
      </c>
      <c r="G50" s="4">
        <f>1026</f>
        <v>1026</v>
      </c>
      <c r="H50" s="4">
        <v>0</v>
      </c>
      <c r="I50" s="4">
        <v>0</v>
      </c>
    </row>
    <row r="51" spans="1:15" ht="15.95" customHeight="1" x14ac:dyDescent="0.25">
      <c r="A51" s="55"/>
      <c r="B51" s="56"/>
      <c r="C51" s="57"/>
      <c r="D51" s="41" t="s">
        <v>19</v>
      </c>
      <c r="E51" s="4">
        <f t="shared" si="22"/>
        <v>272997.3</v>
      </c>
      <c r="F51" s="4">
        <v>171430.6</v>
      </c>
      <c r="G51" s="4">
        <v>101566.7</v>
      </c>
      <c r="H51" s="4">
        <v>0</v>
      </c>
      <c r="I51" s="4">
        <v>0</v>
      </c>
    </row>
    <row r="52" spans="1:15" ht="15.95" customHeight="1" x14ac:dyDescent="0.25">
      <c r="A52" s="55"/>
      <c r="B52" s="56"/>
      <c r="C52" s="57"/>
      <c r="D52" s="41" t="s">
        <v>18</v>
      </c>
      <c r="E52" s="4">
        <f t="shared" si="22"/>
        <v>0</v>
      </c>
      <c r="F52" s="4">
        <v>0</v>
      </c>
      <c r="G52" s="4">
        <v>0</v>
      </c>
      <c r="H52" s="4">
        <v>0</v>
      </c>
      <c r="I52" s="4">
        <v>0</v>
      </c>
      <c r="K52" s="3"/>
      <c r="L52" s="3"/>
      <c r="M52" s="3"/>
      <c r="N52" s="3"/>
      <c r="O52" s="3"/>
    </row>
    <row r="53" spans="1:15" ht="15.95" customHeight="1" x14ac:dyDescent="0.25">
      <c r="A53" s="55" t="s">
        <v>24</v>
      </c>
      <c r="B53" s="56" t="s">
        <v>488</v>
      </c>
      <c r="C53" s="57" t="s">
        <v>30</v>
      </c>
      <c r="D53" s="41" t="s">
        <v>177</v>
      </c>
      <c r="E53" s="4">
        <f t="shared" ref="E53:E61" si="23">SUM(F53:I53)</f>
        <v>7492.7</v>
      </c>
      <c r="F53" s="4">
        <f t="shared" ref="F53:I53" si="24">F54+F55+F56</f>
        <v>7492.7</v>
      </c>
      <c r="G53" s="4">
        <f t="shared" si="24"/>
        <v>0</v>
      </c>
      <c r="H53" s="4">
        <f t="shared" si="24"/>
        <v>0</v>
      </c>
      <c r="I53" s="4">
        <f t="shared" si="24"/>
        <v>0</v>
      </c>
    </row>
    <row r="54" spans="1:15" ht="15.95" customHeight="1" x14ac:dyDescent="0.25">
      <c r="A54" s="55"/>
      <c r="B54" s="56"/>
      <c r="C54" s="57"/>
      <c r="D54" s="41" t="s">
        <v>17</v>
      </c>
      <c r="E54" s="4">
        <f t="shared" si="23"/>
        <v>7492.7</v>
      </c>
      <c r="F54" s="4">
        <v>7492.7</v>
      </c>
      <c r="G54" s="4">
        <v>0</v>
      </c>
      <c r="H54" s="4">
        <v>0</v>
      </c>
      <c r="I54" s="4">
        <v>0</v>
      </c>
    </row>
    <row r="55" spans="1:15" ht="15.95" customHeight="1" x14ac:dyDescent="0.25">
      <c r="A55" s="55"/>
      <c r="B55" s="56"/>
      <c r="C55" s="57"/>
      <c r="D55" s="41" t="s">
        <v>19</v>
      </c>
      <c r="E55" s="4">
        <f t="shared" si="23"/>
        <v>0</v>
      </c>
      <c r="F55" s="4">
        <v>0</v>
      </c>
      <c r="G55" s="4">
        <v>0</v>
      </c>
      <c r="H55" s="4">
        <v>0</v>
      </c>
      <c r="I55" s="4">
        <v>0</v>
      </c>
      <c r="K55" s="3"/>
    </row>
    <row r="56" spans="1:15" ht="16.5" customHeight="1" x14ac:dyDescent="0.25">
      <c r="A56" s="55"/>
      <c r="B56" s="56"/>
      <c r="C56" s="57"/>
      <c r="D56" s="41" t="s">
        <v>18</v>
      </c>
      <c r="E56" s="4">
        <f t="shared" si="23"/>
        <v>0</v>
      </c>
      <c r="F56" s="4">
        <v>0</v>
      </c>
      <c r="G56" s="4">
        <v>0</v>
      </c>
      <c r="H56" s="4">
        <v>0</v>
      </c>
      <c r="I56" s="4">
        <v>0</v>
      </c>
    </row>
    <row r="57" spans="1:15" ht="15.95" customHeight="1" x14ac:dyDescent="0.25">
      <c r="A57" s="55" t="s">
        <v>26</v>
      </c>
      <c r="B57" s="56" t="s">
        <v>524</v>
      </c>
      <c r="C57" s="57" t="s">
        <v>525</v>
      </c>
      <c r="D57" s="41" t="s">
        <v>177</v>
      </c>
      <c r="E57" s="4">
        <f t="shared" si="23"/>
        <v>4226.2</v>
      </c>
      <c r="F57" s="4">
        <f t="shared" ref="F57:I57" si="25">F58+F59</f>
        <v>2074</v>
      </c>
      <c r="G57" s="4">
        <f t="shared" si="25"/>
        <v>2152.1999999999998</v>
      </c>
      <c r="H57" s="4">
        <f t="shared" si="25"/>
        <v>0</v>
      </c>
      <c r="I57" s="4">
        <f t="shared" si="25"/>
        <v>0</v>
      </c>
    </row>
    <row r="58" spans="1:15" ht="15.95" customHeight="1" x14ac:dyDescent="0.25">
      <c r="A58" s="55"/>
      <c r="B58" s="56"/>
      <c r="C58" s="57"/>
      <c r="D58" s="41" t="s">
        <v>17</v>
      </c>
      <c r="E58" s="4">
        <f t="shared" si="23"/>
        <v>4226.2</v>
      </c>
      <c r="F58" s="4">
        <f>202+1872</f>
        <v>2074</v>
      </c>
      <c r="G58" s="4">
        <f>205.2+1947</f>
        <v>2152.1999999999998</v>
      </c>
      <c r="H58" s="4">
        <v>0</v>
      </c>
      <c r="I58" s="4">
        <v>0</v>
      </c>
    </row>
    <row r="59" spans="1:15" ht="15.75" customHeight="1" x14ac:dyDescent="0.25">
      <c r="A59" s="55"/>
      <c r="B59" s="56"/>
      <c r="C59" s="57"/>
      <c r="D59" s="41" t="s">
        <v>19</v>
      </c>
      <c r="E59" s="4">
        <f t="shared" si="23"/>
        <v>0</v>
      </c>
      <c r="F59" s="4">
        <v>0</v>
      </c>
      <c r="G59" s="4">
        <v>0</v>
      </c>
      <c r="H59" s="4">
        <v>0</v>
      </c>
      <c r="I59" s="4">
        <v>0</v>
      </c>
    </row>
    <row r="60" spans="1:15" ht="18" customHeight="1" x14ac:dyDescent="0.25">
      <c r="A60" s="58" t="s">
        <v>365</v>
      </c>
      <c r="B60" s="59"/>
      <c r="C60" s="50"/>
      <c r="D60" s="41" t="s">
        <v>177</v>
      </c>
      <c r="E60" s="4">
        <f t="shared" si="23"/>
        <v>330410.5</v>
      </c>
      <c r="F60" s="4">
        <f t="shared" ref="F60:I60" si="26">F61+F62+F63</f>
        <v>222432.6</v>
      </c>
      <c r="G60" s="4">
        <f t="shared" si="26"/>
        <v>107977.9</v>
      </c>
      <c r="H60" s="4">
        <f t="shared" si="26"/>
        <v>0</v>
      </c>
      <c r="I60" s="4">
        <f t="shared" si="26"/>
        <v>0</v>
      </c>
      <c r="K60" s="3"/>
      <c r="L60" s="3"/>
      <c r="M60" s="3"/>
    </row>
    <row r="61" spans="1:15" ht="18" customHeight="1" x14ac:dyDescent="0.25">
      <c r="A61" s="60"/>
      <c r="B61" s="61"/>
      <c r="C61" s="51"/>
      <c r="D61" s="41" t="s">
        <v>17</v>
      </c>
      <c r="E61" s="4">
        <f t="shared" si="23"/>
        <v>57413.19999999999</v>
      </c>
      <c r="F61" s="4">
        <f>F11+F26+F35+F50+F54+F58</f>
        <v>51001.999999999993</v>
      </c>
      <c r="G61" s="4">
        <f t="shared" ref="G61:I61" si="27">G11+G26+G35+G50+G54+G58</f>
        <v>6411.2</v>
      </c>
      <c r="H61" s="4">
        <f t="shared" si="27"/>
        <v>0</v>
      </c>
      <c r="I61" s="4">
        <f t="shared" si="27"/>
        <v>0</v>
      </c>
      <c r="K61" s="3"/>
    </row>
    <row r="62" spans="1:15" ht="18" customHeight="1" x14ac:dyDescent="0.25">
      <c r="A62" s="60"/>
      <c r="B62" s="61"/>
      <c r="C62" s="51"/>
      <c r="D62" s="41" t="s">
        <v>19</v>
      </c>
      <c r="E62" s="4">
        <f>F62+G62+H62+I62</f>
        <v>272997.3</v>
      </c>
      <c r="F62" s="4">
        <f>F12+F27+F36+F51+F55+F59</f>
        <v>171430.6</v>
      </c>
      <c r="G62" s="4">
        <f t="shared" ref="G62:I62" si="28">G12+G27+G36+G51+G55+G59</f>
        <v>101566.7</v>
      </c>
      <c r="H62" s="4">
        <f t="shared" si="28"/>
        <v>0</v>
      </c>
      <c r="I62" s="4">
        <f t="shared" si="28"/>
        <v>0</v>
      </c>
    </row>
    <row r="63" spans="1:15" ht="18" customHeight="1" x14ac:dyDescent="0.25">
      <c r="A63" s="62"/>
      <c r="B63" s="63"/>
      <c r="C63" s="52"/>
      <c r="D63" s="41" t="s">
        <v>18</v>
      </c>
      <c r="E63" s="4">
        <f>SUM(F63:I63)</f>
        <v>0</v>
      </c>
      <c r="F63" s="4">
        <f>F52</f>
        <v>0</v>
      </c>
      <c r="G63" s="4">
        <f t="shared" ref="G63:I63" si="29">G52</f>
        <v>0</v>
      </c>
      <c r="H63" s="4">
        <f t="shared" si="29"/>
        <v>0</v>
      </c>
      <c r="I63" s="4">
        <f t="shared" si="29"/>
        <v>0</v>
      </c>
    </row>
    <row r="64" spans="1:15" ht="18" customHeight="1" x14ac:dyDescent="0.25">
      <c r="A64" s="57" t="s">
        <v>336</v>
      </c>
      <c r="B64" s="57"/>
      <c r="C64" s="57"/>
      <c r="D64" s="57"/>
      <c r="E64" s="57"/>
      <c r="F64" s="57"/>
      <c r="G64" s="57"/>
      <c r="H64" s="57"/>
      <c r="I64" s="57"/>
    </row>
    <row r="65" spans="1:9" ht="18" customHeight="1" x14ac:dyDescent="0.25">
      <c r="A65" s="55" t="s">
        <v>356</v>
      </c>
      <c r="B65" s="56" t="s">
        <v>53</v>
      </c>
      <c r="C65" s="57" t="s">
        <v>327</v>
      </c>
      <c r="D65" s="41" t="s">
        <v>177</v>
      </c>
      <c r="E65" s="4">
        <f t="shared" ref="E65:E82" si="30">SUM(F65:I65)</f>
        <v>0</v>
      </c>
      <c r="F65" s="4">
        <f t="shared" ref="F65:I65" si="31">F66</f>
        <v>0</v>
      </c>
      <c r="G65" s="4">
        <f t="shared" si="31"/>
        <v>0</v>
      </c>
      <c r="H65" s="4">
        <f t="shared" si="31"/>
        <v>0</v>
      </c>
      <c r="I65" s="4">
        <f t="shared" si="31"/>
        <v>0</v>
      </c>
    </row>
    <row r="66" spans="1:9" ht="18" customHeight="1" x14ac:dyDescent="0.25">
      <c r="A66" s="55"/>
      <c r="B66" s="56"/>
      <c r="C66" s="57"/>
      <c r="D66" s="41" t="s">
        <v>17</v>
      </c>
      <c r="E66" s="4">
        <f t="shared" si="30"/>
        <v>0</v>
      </c>
      <c r="F66" s="4">
        <v>0</v>
      </c>
      <c r="G66" s="4">
        <v>0</v>
      </c>
      <c r="H66" s="4">
        <v>0</v>
      </c>
      <c r="I66" s="4">
        <v>0</v>
      </c>
    </row>
    <row r="67" spans="1:9" ht="18" customHeight="1" x14ac:dyDescent="0.25">
      <c r="A67" s="55" t="s">
        <v>357</v>
      </c>
      <c r="B67" s="56" t="s">
        <v>54</v>
      </c>
      <c r="C67" s="57" t="s">
        <v>327</v>
      </c>
      <c r="D67" s="41" t="s">
        <v>177</v>
      </c>
      <c r="E67" s="4">
        <f t="shared" si="30"/>
        <v>0</v>
      </c>
      <c r="F67" s="4">
        <f t="shared" ref="F67:I67" si="32">F68</f>
        <v>0</v>
      </c>
      <c r="G67" s="4">
        <f t="shared" si="32"/>
        <v>0</v>
      </c>
      <c r="H67" s="4">
        <f t="shared" si="32"/>
        <v>0</v>
      </c>
      <c r="I67" s="4">
        <f t="shared" si="32"/>
        <v>0</v>
      </c>
    </row>
    <row r="68" spans="1:9" ht="18" customHeight="1" x14ac:dyDescent="0.25">
      <c r="A68" s="55"/>
      <c r="B68" s="56"/>
      <c r="C68" s="57"/>
      <c r="D68" s="41" t="s">
        <v>17</v>
      </c>
      <c r="E68" s="4">
        <f t="shared" si="30"/>
        <v>0</v>
      </c>
      <c r="F68" s="4">
        <v>0</v>
      </c>
      <c r="G68" s="4">
        <v>0</v>
      </c>
      <c r="H68" s="4">
        <v>0</v>
      </c>
      <c r="I68" s="4">
        <v>0</v>
      </c>
    </row>
    <row r="69" spans="1:9" ht="18" customHeight="1" x14ac:dyDescent="0.25">
      <c r="A69" s="55" t="s">
        <v>358</v>
      </c>
      <c r="B69" s="56" t="s">
        <v>55</v>
      </c>
      <c r="C69" s="57" t="s">
        <v>327</v>
      </c>
      <c r="D69" s="41" t="s">
        <v>177</v>
      </c>
      <c r="E69" s="4">
        <f t="shared" si="30"/>
        <v>400</v>
      </c>
      <c r="F69" s="4">
        <f t="shared" ref="F69:I69" si="33">F70</f>
        <v>0</v>
      </c>
      <c r="G69" s="4">
        <f t="shared" si="33"/>
        <v>400</v>
      </c>
      <c r="H69" s="4">
        <f t="shared" si="33"/>
        <v>0</v>
      </c>
      <c r="I69" s="4">
        <f t="shared" si="33"/>
        <v>0</v>
      </c>
    </row>
    <row r="70" spans="1:9" ht="18" customHeight="1" x14ac:dyDescent="0.25">
      <c r="A70" s="55"/>
      <c r="B70" s="56"/>
      <c r="C70" s="57"/>
      <c r="D70" s="41" t="s">
        <v>17</v>
      </c>
      <c r="E70" s="4">
        <f t="shared" si="30"/>
        <v>400</v>
      </c>
      <c r="F70" s="4">
        <v>0</v>
      </c>
      <c r="G70" s="4">
        <v>400</v>
      </c>
      <c r="H70" s="4">
        <v>0</v>
      </c>
      <c r="I70" s="4">
        <v>0</v>
      </c>
    </row>
    <row r="71" spans="1:9" ht="18" customHeight="1" x14ac:dyDescent="0.25">
      <c r="A71" s="55" t="s">
        <v>359</v>
      </c>
      <c r="B71" s="56" t="s">
        <v>56</v>
      </c>
      <c r="C71" s="57" t="s">
        <v>327</v>
      </c>
      <c r="D71" s="41" t="s">
        <v>177</v>
      </c>
      <c r="E71" s="4">
        <f t="shared" si="30"/>
        <v>400</v>
      </c>
      <c r="F71" s="4">
        <f t="shared" ref="F71:I71" si="34">F72</f>
        <v>0</v>
      </c>
      <c r="G71" s="4">
        <f t="shared" si="34"/>
        <v>0</v>
      </c>
      <c r="H71" s="4">
        <f t="shared" si="34"/>
        <v>400</v>
      </c>
      <c r="I71" s="4">
        <f t="shared" si="34"/>
        <v>0</v>
      </c>
    </row>
    <row r="72" spans="1:9" ht="18" customHeight="1" x14ac:dyDescent="0.25">
      <c r="A72" s="55"/>
      <c r="B72" s="56"/>
      <c r="C72" s="57"/>
      <c r="D72" s="41" t="s">
        <v>17</v>
      </c>
      <c r="E72" s="4">
        <f t="shared" si="30"/>
        <v>400</v>
      </c>
      <c r="F72" s="4">
        <v>0</v>
      </c>
      <c r="G72" s="4">
        <v>0</v>
      </c>
      <c r="H72" s="4">
        <v>400</v>
      </c>
      <c r="I72" s="4">
        <v>0</v>
      </c>
    </row>
    <row r="73" spans="1:9" ht="18" customHeight="1" x14ac:dyDescent="0.25">
      <c r="A73" s="55" t="s">
        <v>360</v>
      </c>
      <c r="B73" s="56" t="s">
        <v>57</v>
      </c>
      <c r="C73" s="57" t="s">
        <v>327</v>
      </c>
      <c r="D73" s="41" t="s">
        <v>177</v>
      </c>
      <c r="E73" s="4">
        <f t="shared" si="30"/>
        <v>400</v>
      </c>
      <c r="F73" s="4">
        <f t="shared" ref="F73:I73" si="35">F74</f>
        <v>0</v>
      </c>
      <c r="G73" s="4">
        <f t="shared" si="35"/>
        <v>0</v>
      </c>
      <c r="H73" s="4">
        <f t="shared" si="35"/>
        <v>0</v>
      </c>
      <c r="I73" s="4">
        <f t="shared" si="35"/>
        <v>400</v>
      </c>
    </row>
    <row r="74" spans="1:9" ht="18" customHeight="1" x14ac:dyDescent="0.25">
      <c r="A74" s="55"/>
      <c r="B74" s="56"/>
      <c r="C74" s="57"/>
      <c r="D74" s="41" t="s">
        <v>17</v>
      </c>
      <c r="E74" s="4">
        <f t="shared" si="30"/>
        <v>400</v>
      </c>
      <c r="F74" s="4">
        <v>0</v>
      </c>
      <c r="G74" s="4">
        <v>0</v>
      </c>
      <c r="H74" s="4">
        <v>0</v>
      </c>
      <c r="I74" s="4">
        <v>400</v>
      </c>
    </row>
    <row r="75" spans="1:9" ht="18" customHeight="1" x14ac:dyDescent="0.25">
      <c r="A75" s="55" t="s">
        <v>361</v>
      </c>
      <c r="B75" s="56" t="s">
        <v>58</v>
      </c>
      <c r="C75" s="57" t="s">
        <v>327</v>
      </c>
      <c r="D75" s="41" t="s">
        <v>177</v>
      </c>
      <c r="E75" s="4">
        <f t="shared" si="30"/>
        <v>400</v>
      </c>
      <c r="F75" s="4">
        <f t="shared" ref="F75:I75" si="36">F76</f>
        <v>0</v>
      </c>
      <c r="G75" s="4">
        <f t="shared" si="36"/>
        <v>0</v>
      </c>
      <c r="H75" s="4">
        <f t="shared" si="36"/>
        <v>400</v>
      </c>
      <c r="I75" s="4">
        <f t="shared" si="36"/>
        <v>0</v>
      </c>
    </row>
    <row r="76" spans="1:9" ht="18" customHeight="1" x14ac:dyDescent="0.25">
      <c r="A76" s="55"/>
      <c r="B76" s="56"/>
      <c r="C76" s="57"/>
      <c r="D76" s="41" t="s">
        <v>17</v>
      </c>
      <c r="E76" s="4">
        <f t="shared" si="30"/>
        <v>400</v>
      </c>
      <c r="F76" s="4">
        <v>0</v>
      </c>
      <c r="G76" s="4">
        <v>0</v>
      </c>
      <c r="H76" s="4">
        <v>400</v>
      </c>
      <c r="I76" s="4">
        <v>0</v>
      </c>
    </row>
    <row r="77" spans="1:9" ht="18" customHeight="1" x14ac:dyDescent="0.25">
      <c r="A77" s="55" t="s">
        <v>362</v>
      </c>
      <c r="B77" s="56" t="s">
        <v>59</v>
      </c>
      <c r="C77" s="57" t="s">
        <v>327</v>
      </c>
      <c r="D77" s="41" t="s">
        <v>177</v>
      </c>
      <c r="E77" s="4">
        <f t="shared" si="30"/>
        <v>400</v>
      </c>
      <c r="F77" s="4">
        <f t="shared" ref="F77:I77" si="37">F78</f>
        <v>0</v>
      </c>
      <c r="G77" s="4">
        <f t="shared" si="37"/>
        <v>0</v>
      </c>
      <c r="H77" s="4">
        <f t="shared" si="37"/>
        <v>0</v>
      </c>
      <c r="I77" s="4">
        <f t="shared" si="37"/>
        <v>400</v>
      </c>
    </row>
    <row r="78" spans="1:9" ht="18" customHeight="1" x14ac:dyDescent="0.25">
      <c r="A78" s="55"/>
      <c r="B78" s="56"/>
      <c r="C78" s="57"/>
      <c r="D78" s="41" t="s">
        <v>17</v>
      </c>
      <c r="E78" s="4">
        <f t="shared" si="30"/>
        <v>400</v>
      </c>
      <c r="F78" s="4">
        <v>0</v>
      </c>
      <c r="G78" s="4">
        <v>0</v>
      </c>
      <c r="H78" s="4">
        <v>0</v>
      </c>
      <c r="I78" s="4">
        <v>400</v>
      </c>
    </row>
    <row r="79" spans="1:9" ht="18" customHeight="1" x14ac:dyDescent="0.25">
      <c r="A79" s="55" t="s">
        <v>363</v>
      </c>
      <c r="B79" s="56" t="s">
        <v>60</v>
      </c>
      <c r="C79" s="57" t="s">
        <v>327</v>
      </c>
      <c r="D79" s="41" t="s">
        <v>177</v>
      </c>
      <c r="E79" s="4">
        <f t="shared" si="30"/>
        <v>400</v>
      </c>
      <c r="F79" s="4">
        <f t="shared" ref="F79:I79" si="38">F80</f>
        <v>0</v>
      </c>
      <c r="G79" s="4">
        <f t="shared" si="38"/>
        <v>400</v>
      </c>
      <c r="H79" s="4">
        <f t="shared" si="38"/>
        <v>0</v>
      </c>
      <c r="I79" s="4">
        <f t="shared" si="38"/>
        <v>0</v>
      </c>
    </row>
    <row r="80" spans="1:9" ht="18" customHeight="1" x14ac:dyDescent="0.25">
      <c r="A80" s="55"/>
      <c r="B80" s="56"/>
      <c r="C80" s="57"/>
      <c r="D80" s="41" t="s">
        <v>17</v>
      </c>
      <c r="E80" s="4">
        <f t="shared" si="30"/>
        <v>400</v>
      </c>
      <c r="F80" s="4">
        <v>0</v>
      </c>
      <c r="G80" s="4">
        <v>400</v>
      </c>
      <c r="H80" s="4">
        <v>0</v>
      </c>
      <c r="I80" s="4">
        <v>0</v>
      </c>
    </row>
    <row r="81" spans="1:15" ht="18" customHeight="1" x14ac:dyDescent="0.25">
      <c r="A81" s="58" t="s">
        <v>364</v>
      </c>
      <c r="B81" s="59"/>
      <c r="C81" s="55"/>
      <c r="D81" s="41" t="s">
        <v>177</v>
      </c>
      <c r="E81" s="4">
        <f t="shared" si="30"/>
        <v>2400</v>
      </c>
      <c r="F81" s="4">
        <f t="shared" ref="F81:I81" si="39">F80+F78+F76+F74+F72+F70+F68+F66</f>
        <v>0</v>
      </c>
      <c r="G81" s="4">
        <f t="shared" si="39"/>
        <v>800</v>
      </c>
      <c r="H81" s="4">
        <f t="shared" si="39"/>
        <v>800</v>
      </c>
      <c r="I81" s="4">
        <f t="shared" si="39"/>
        <v>800</v>
      </c>
    </row>
    <row r="82" spans="1:15" ht="18" customHeight="1" x14ac:dyDescent="0.25">
      <c r="A82" s="60"/>
      <c r="B82" s="61"/>
      <c r="C82" s="55"/>
      <c r="D82" s="41" t="s">
        <v>17</v>
      </c>
      <c r="E82" s="4">
        <f t="shared" si="30"/>
        <v>2400</v>
      </c>
      <c r="F82" s="4">
        <f t="shared" ref="F82:I82" si="40">F80+F78+F76+F74+F72+F70+F68+F66</f>
        <v>0</v>
      </c>
      <c r="G82" s="4">
        <f t="shared" si="40"/>
        <v>800</v>
      </c>
      <c r="H82" s="4">
        <f t="shared" si="40"/>
        <v>800</v>
      </c>
      <c r="I82" s="4">
        <f t="shared" si="40"/>
        <v>800</v>
      </c>
      <c r="L82" s="3"/>
    </row>
    <row r="83" spans="1:15" ht="18" customHeight="1" x14ac:dyDescent="0.25">
      <c r="A83" s="62"/>
      <c r="B83" s="63"/>
      <c r="C83" s="55"/>
      <c r="D83" s="13" t="s">
        <v>19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</row>
    <row r="84" spans="1:15" ht="27" customHeight="1" x14ac:dyDescent="0.25">
      <c r="A84" s="57" t="s">
        <v>560</v>
      </c>
      <c r="B84" s="57"/>
      <c r="C84" s="57"/>
      <c r="D84" s="57"/>
      <c r="E84" s="57"/>
      <c r="F84" s="57"/>
      <c r="G84" s="57"/>
      <c r="H84" s="57"/>
      <c r="I84" s="57"/>
    </row>
    <row r="85" spans="1:15" ht="44.25" customHeight="1" x14ac:dyDescent="0.25">
      <c r="A85" s="55" t="s">
        <v>366</v>
      </c>
      <c r="B85" s="56" t="s">
        <v>62</v>
      </c>
      <c r="C85" s="57" t="s">
        <v>52</v>
      </c>
      <c r="D85" s="41" t="s">
        <v>177</v>
      </c>
      <c r="E85" s="4">
        <f t="shared" ref="E85:E98" si="41">SUM(F85:I85)</f>
        <v>74064.399999999994</v>
      </c>
      <c r="F85" s="4">
        <f t="shared" ref="F85:I85" si="42">F86</f>
        <v>19452.7</v>
      </c>
      <c r="G85" s="4">
        <f t="shared" si="42"/>
        <v>19676.099999999999</v>
      </c>
      <c r="H85" s="4">
        <f t="shared" si="42"/>
        <v>19929.599999999999</v>
      </c>
      <c r="I85" s="4">
        <f t="shared" si="42"/>
        <v>15006</v>
      </c>
    </row>
    <row r="86" spans="1:15" ht="18" customHeight="1" x14ac:dyDescent="0.25">
      <c r="A86" s="55"/>
      <c r="B86" s="56"/>
      <c r="C86" s="57"/>
      <c r="D86" s="41" t="s">
        <v>17</v>
      </c>
      <c r="E86" s="4">
        <f t="shared" si="41"/>
        <v>74064.399999999994</v>
      </c>
      <c r="F86" s="4">
        <v>19452.7</v>
      </c>
      <c r="G86" s="4">
        <v>19676.099999999999</v>
      </c>
      <c r="H86" s="4">
        <v>19929.599999999999</v>
      </c>
      <c r="I86" s="4">
        <v>15006</v>
      </c>
    </row>
    <row r="87" spans="1:15" ht="44.25" customHeight="1" x14ac:dyDescent="0.25">
      <c r="A87" s="55" t="s">
        <v>367</v>
      </c>
      <c r="B87" s="56" t="s">
        <v>434</v>
      </c>
      <c r="C87" s="57" t="s">
        <v>63</v>
      </c>
      <c r="D87" s="41" t="s">
        <v>177</v>
      </c>
      <c r="E87" s="4">
        <f t="shared" si="41"/>
        <v>7437</v>
      </c>
      <c r="F87" s="4">
        <f t="shared" ref="F87:I87" si="43">F88</f>
        <v>1751.4</v>
      </c>
      <c r="G87" s="4">
        <f t="shared" si="43"/>
        <v>1821.3</v>
      </c>
      <c r="H87" s="4">
        <f t="shared" si="43"/>
        <v>1894.3</v>
      </c>
      <c r="I87" s="4">
        <f t="shared" si="43"/>
        <v>1970</v>
      </c>
    </row>
    <row r="88" spans="1:15" ht="18" customHeight="1" x14ac:dyDescent="0.25">
      <c r="A88" s="55"/>
      <c r="B88" s="56"/>
      <c r="C88" s="57"/>
      <c r="D88" s="41" t="s">
        <v>17</v>
      </c>
      <c r="E88" s="4">
        <f t="shared" si="41"/>
        <v>7437</v>
      </c>
      <c r="F88" s="4">
        <v>1751.4</v>
      </c>
      <c r="G88" s="4">
        <v>1821.3</v>
      </c>
      <c r="H88" s="4">
        <v>1894.3</v>
      </c>
      <c r="I88" s="4">
        <v>1970</v>
      </c>
    </row>
    <row r="89" spans="1:15" ht="18" customHeight="1" x14ac:dyDescent="0.25">
      <c r="A89" s="55" t="s">
        <v>368</v>
      </c>
      <c r="B89" s="56" t="s">
        <v>71</v>
      </c>
      <c r="C89" s="57" t="s">
        <v>63</v>
      </c>
      <c r="D89" s="41" t="s">
        <v>177</v>
      </c>
      <c r="E89" s="4">
        <f t="shared" ref="E89:E90" si="44">SUM(F89:I89)</f>
        <v>3200</v>
      </c>
      <c r="F89" s="4">
        <f t="shared" ref="F89:I89" si="45">F90</f>
        <v>800</v>
      </c>
      <c r="G89" s="4">
        <f t="shared" si="45"/>
        <v>800</v>
      </c>
      <c r="H89" s="4">
        <f t="shared" si="45"/>
        <v>800</v>
      </c>
      <c r="I89" s="4">
        <f t="shared" si="45"/>
        <v>800</v>
      </c>
      <c r="K89" s="3"/>
      <c r="L89" s="3"/>
      <c r="M89" s="3"/>
      <c r="N89" s="3"/>
    </row>
    <row r="90" spans="1:15" ht="18" customHeight="1" x14ac:dyDescent="0.25">
      <c r="A90" s="57"/>
      <c r="B90" s="56"/>
      <c r="C90" s="57"/>
      <c r="D90" s="41" t="s">
        <v>17</v>
      </c>
      <c r="E90" s="4">
        <f t="shared" si="44"/>
        <v>3200</v>
      </c>
      <c r="F90" s="4">
        <v>800</v>
      </c>
      <c r="G90" s="4">
        <v>800</v>
      </c>
      <c r="H90" s="4">
        <v>800</v>
      </c>
      <c r="I90" s="4">
        <v>800</v>
      </c>
    </row>
    <row r="91" spans="1:15" ht="18" customHeight="1" x14ac:dyDescent="0.25">
      <c r="A91" s="55" t="s">
        <v>369</v>
      </c>
      <c r="B91" s="56" t="s">
        <v>494</v>
      </c>
      <c r="C91" s="57" t="s">
        <v>63</v>
      </c>
      <c r="D91" s="41" t="s">
        <v>177</v>
      </c>
      <c r="E91" s="4">
        <f t="shared" si="41"/>
        <v>344</v>
      </c>
      <c r="F91" s="4">
        <f t="shared" ref="F91:I91" si="46">F92</f>
        <v>81</v>
      </c>
      <c r="G91" s="4">
        <f t="shared" si="46"/>
        <v>84.3</v>
      </c>
      <c r="H91" s="4">
        <f t="shared" si="46"/>
        <v>87.6</v>
      </c>
      <c r="I91" s="4">
        <f t="shared" si="46"/>
        <v>91.1</v>
      </c>
      <c r="K91" s="3"/>
      <c r="L91" s="3"/>
      <c r="M91" s="3"/>
    </row>
    <row r="92" spans="1:15" ht="18" customHeight="1" x14ac:dyDescent="0.25">
      <c r="A92" s="55"/>
      <c r="B92" s="56"/>
      <c r="C92" s="57"/>
      <c r="D92" s="41" t="s">
        <v>17</v>
      </c>
      <c r="E92" s="4">
        <f t="shared" si="41"/>
        <v>344</v>
      </c>
      <c r="F92" s="4">
        <v>81</v>
      </c>
      <c r="G92" s="4">
        <v>84.3</v>
      </c>
      <c r="H92" s="4">
        <v>87.6</v>
      </c>
      <c r="I92" s="4">
        <v>91.1</v>
      </c>
      <c r="K92" s="3"/>
      <c r="L92" s="3"/>
      <c r="M92" s="3"/>
      <c r="N92" s="3"/>
      <c r="O92" s="3"/>
    </row>
    <row r="93" spans="1:15" ht="18" customHeight="1" x14ac:dyDescent="0.25">
      <c r="A93" s="55" t="s">
        <v>370</v>
      </c>
      <c r="B93" s="56" t="s">
        <v>440</v>
      </c>
      <c r="C93" s="57" t="s">
        <v>63</v>
      </c>
      <c r="D93" s="41" t="s">
        <v>177</v>
      </c>
      <c r="E93" s="4">
        <f t="shared" ref="E93:E94" si="47">SUM(F93:I93)</f>
        <v>209782.60000000003</v>
      </c>
      <c r="F93" s="4">
        <f t="shared" ref="F93:I93" si="48">F94</f>
        <v>69606.8</v>
      </c>
      <c r="G93" s="4">
        <f t="shared" si="48"/>
        <v>69848.600000000006</v>
      </c>
      <c r="H93" s="4">
        <f t="shared" si="48"/>
        <v>70327.199999999997</v>
      </c>
      <c r="I93" s="4">
        <f t="shared" si="48"/>
        <v>0</v>
      </c>
    </row>
    <row r="94" spans="1:15" ht="18" customHeight="1" x14ac:dyDescent="0.25">
      <c r="A94" s="57"/>
      <c r="B94" s="56"/>
      <c r="C94" s="57"/>
      <c r="D94" s="41" t="s">
        <v>17</v>
      </c>
      <c r="E94" s="4">
        <f t="shared" si="47"/>
        <v>209782.60000000003</v>
      </c>
      <c r="F94" s="4">
        <f>68956.8+650</f>
        <v>69606.8</v>
      </c>
      <c r="G94" s="4">
        <f>69198.6+650</f>
        <v>69848.600000000006</v>
      </c>
      <c r="H94" s="4">
        <f>69677.2+650</f>
        <v>70327.199999999997</v>
      </c>
      <c r="I94" s="4">
        <v>0</v>
      </c>
    </row>
    <row r="95" spans="1:15" ht="25.5" customHeight="1" x14ac:dyDescent="0.25">
      <c r="A95" s="55" t="s">
        <v>371</v>
      </c>
      <c r="B95" s="56" t="s">
        <v>493</v>
      </c>
      <c r="C95" s="57" t="s">
        <v>65</v>
      </c>
      <c r="D95" s="41" t="s">
        <v>177</v>
      </c>
      <c r="E95" s="4">
        <f t="shared" si="41"/>
        <v>5077.5</v>
      </c>
      <c r="F95" s="4">
        <f t="shared" ref="F95:I95" si="49">F96</f>
        <v>1195.6999999999998</v>
      </c>
      <c r="G95" s="4">
        <f t="shared" si="49"/>
        <v>1243.5999999999999</v>
      </c>
      <c r="H95" s="4">
        <f t="shared" si="49"/>
        <v>1293.2</v>
      </c>
      <c r="I95" s="4">
        <f t="shared" si="49"/>
        <v>1345</v>
      </c>
    </row>
    <row r="96" spans="1:15" ht="18.75" customHeight="1" x14ac:dyDescent="0.25">
      <c r="A96" s="55"/>
      <c r="B96" s="56"/>
      <c r="C96" s="57"/>
      <c r="D96" s="41" t="s">
        <v>17</v>
      </c>
      <c r="E96" s="4">
        <f t="shared" si="41"/>
        <v>5077.5</v>
      </c>
      <c r="F96" s="4">
        <f>360.2+473.9+361.6</f>
        <v>1195.6999999999998</v>
      </c>
      <c r="G96" s="4">
        <f>374.6+492.9+376.1</f>
        <v>1243.5999999999999</v>
      </c>
      <c r="H96" s="4">
        <f>389.5+512.6+391.1</f>
        <v>1293.2</v>
      </c>
      <c r="I96" s="4">
        <f>405.1+406.8+533.1</f>
        <v>1345</v>
      </c>
    </row>
    <row r="97" spans="1:16" ht="18" customHeight="1" x14ac:dyDescent="0.25">
      <c r="A97" s="55" t="s">
        <v>372</v>
      </c>
      <c r="B97" s="56" t="s">
        <v>69</v>
      </c>
      <c r="C97" s="57" t="s">
        <v>63</v>
      </c>
      <c r="D97" s="41" t="s">
        <v>177</v>
      </c>
      <c r="E97" s="4">
        <f t="shared" si="41"/>
        <v>108.1</v>
      </c>
      <c r="F97" s="4">
        <f t="shared" ref="F97:I97" si="50">F98</f>
        <v>23.400000000000002</v>
      </c>
      <c r="G97" s="4">
        <f t="shared" si="50"/>
        <v>27.1</v>
      </c>
      <c r="H97" s="4">
        <f t="shared" si="50"/>
        <v>28.2</v>
      </c>
      <c r="I97" s="4">
        <f t="shared" si="50"/>
        <v>29.4</v>
      </c>
    </row>
    <row r="98" spans="1:16" ht="16.5" customHeight="1" x14ac:dyDescent="0.25">
      <c r="A98" s="55"/>
      <c r="B98" s="56"/>
      <c r="C98" s="57"/>
      <c r="D98" s="41" t="s">
        <v>17</v>
      </c>
      <c r="E98" s="4">
        <f t="shared" si="41"/>
        <v>108.1</v>
      </c>
      <c r="F98" s="4">
        <f>26.1-2.7</f>
        <v>23.400000000000002</v>
      </c>
      <c r="G98" s="4">
        <v>27.1</v>
      </c>
      <c r="H98" s="4">
        <v>28.2</v>
      </c>
      <c r="I98" s="4">
        <v>29.4</v>
      </c>
    </row>
    <row r="99" spans="1:16" ht="39" customHeight="1" x14ac:dyDescent="0.25">
      <c r="A99" s="55" t="s">
        <v>373</v>
      </c>
      <c r="B99" s="56" t="s">
        <v>476</v>
      </c>
      <c r="C99" s="57" t="s">
        <v>327</v>
      </c>
      <c r="D99" s="41" t="s">
        <v>177</v>
      </c>
      <c r="E99" s="4">
        <f t="shared" ref="E99:E103" si="51">SUM(F99:I99)</f>
        <v>9609.9</v>
      </c>
      <c r="F99" s="4">
        <f t="shared" ref="F99:I99" si="52">F100</f>
        <v>2263</v>
      </c>
      <c r="G99" s="4">
        <f t="shared" si="52"/>
        <v>2353.6</v>
      </c>
      <c r="H99" s="4">
        <f t="shared" si="52"/>
        <v>2447.6999999999998</v>
      </c>
      <c r="I99" s="4">
        <f t="shared" si="52"/>
        <v>2545.6</v>
      </c>
      <c r="J99" s="3"/>
      <c r="K99" s="3"/>
      <c r="L99" s="3"/>
    </row>
    <row r="100" spans="1:16" ht="17.25" customHeight="1" x14ac:dyDescent="0.25">
      <c r="A100" s="55"/>
      <c r="B100" s="56"/>
      <c r="C100" s="57"/>
      <c r="D100" s="41" t="s">
        <v>17</v>
      </c>
      <c r="E100" s="4">
        <f t="shared" si="51"/>
        <v>9609.9</v>
      </c>
      <c r="F100" s="4">
        <v>2263</v>
      </c>
      <c r="G100" s="4">
        <v>2353.6</v>
      </c>
      <c r="H100" s="4">
        <v>2447.6999999999998</v>
      </c>
      <c r="I100" s="4">
        <v>2545.6</v>
      </c>
      <c r="L100" s="3"/>
    </row>
    <row r="101" spans="1:16" ht="18" customHeight="1" x14ac:dyDescent="0.25">
      <c r="A101" s="55" t="s">
        <v>374</v>
      </c>
      <c r="B101" s="56" t="s">
        <v>70</v>
      </c>
      <c r="C101" s="57" t="s">
        <v>327</v>
      </c>
      <c r="D101" s="41" t="s">
        <v>177</v>
      </c>
      <c r="E101" s="4">
        <f t="shared" si="51"/>
        <v>0</v>
      </c>
      <c r="F101" s="4">
        <f t="shared" ref="F101:I101" si="53">F102+F103</f>
        <v>0</v>
      </c>
      <c r="G101" s="4">
        <f t="shared" si="53"/>
        <v>0</v>
      </c>
      <c r="H101" s="4">
        <f t="shared" si="53"/>
        <v>0</v>
      </c>
      <c r="I101" s="4">
        <f t="shared" si="53"/>
        <v>0</v>
      </c>
      <c r="M101" s="3"/>
      <c r="N101" s="3"/>
      <c r="O101" s="3"/>
      <c r="P101" s="3"/>
    </row>
    <row r="102" spans="1:16" ht="18" customHeight="1" x14ac:dyDescent="0.25">
      <c r="A102" s="55"/>
      <c r="B102" s="56"/>
      <c r="C102" s="57"/>
      <c r="D102" s="41" t="s">
        <v>17</v>
      </c>
      <c r="E102" s="4">
        <f t="shared" si="51"/>
        <v>0</v>
      </c>
      <c r="F102" s="4">
        <v>0</v>
      </c>
      <c r="G102" s="4">
        <v>0</v>
      </c>
      <c r="H102" s="4">
        <f t="shared" ref="H102:I102" si="54">G102+(G102/100*4)</f>
        <v>0</v>
      </c>
      <c r="I102" s="4">
        <f t="shared" si="54"/>
        <v>0</v>
      </c>
    </row>
    <row r="103" spans="1:16" ht="18" customHeight="1" x14ac:dyDescent="0.25">
      <c r="A103" s="55"/>
      <c r="B103" s="56"/>
      <c r="C103" s="57"/>
      <c r="D103" s="41" t="s">
        <v>19</v>
      </c>
      <c r="E103" s="4">
        <f t="shared" si="51"/>
        <v>0</v>
      </c>
      <c r="F103" s="4">
        <v>0</v>
      </c>
      <c r="G103" s="4">
        <v>0</v>
      </c>
      <c r="H103" s="4">
        <v>0</v>
      </c>
      <c r="I103" s="4">
        <v>0</v>
      </c>
    </row>
    <row r="104" spans="1:16" ht="18" customHeight="1" x14ac:dyDescent="0.25">
      <c r="A104" s="47" t="s">
        <v>375</v>
      </c>
      <c r="B104" s="64" t="s">
        <v>196</v>
      </c>
      <c r="C104" s="50" t="s">
        <v>329</v>
      </c>
      <c r="D104" s="41" t="s">
        <v>209</v>
      </c>
      <c r="E104" s="4">
        <f>E105+E106</f>
        <v>0</v>
      </c>
      <c r="F104" s="4">
        <f t="shared" ref="F104:I104" si="55">F105+F106</f>
        <v>266.5</v>
      </c>
      <c r="G104" s="4">
        <f t="shared" si="55"/>
        <v>0</v>
      </c>
      <c r="H104" s="4">
        <f t="shared" si="55"/>
        <v>0</v>
      </c>
      <c r="I104" s="4">
        <f t="shared" si="55"/>
        <v>0</v>
      </c>
    </row>
    <row r="105" spans="1:16" ht="18" customHeight="1" x14ac:dyDescent="0.25">
      <c r="A105" s="48"/>
      <c r="B105" s="65"/>
      <c r="C105" s="51"/>
      <c r="D105" s="41" t="s">
        <v>19</v>
      </c>
      <c r="E105" s="4">
        <f>E108+E111</f>
        <v>0</v>
      </c>
      <c r="F105" s="4">
        <v>263.8</v>
      </c>
      <c r="G105" s="4">
        <f t="shared" ref="G105:I106" si="56">G108+G111</f>
        <v>0</v>
      </c>
      <c r="H105" s="4">
        <f t="shared" si="56"/>
        <v>0</v>
      </c>
      <c r="I105" s="4">
        <f t="shared" si="56"/>
        <v>0</v>
      </c>
      <c r="J105" s="3"/>
    </row>
    <row r="106" spans="1:16" ht="15" customHeight="1" x14ac:dyDescent="0.25">
      <c r="A106" s="48"/>
      <c r="B106" s="65"/>
      <c r="C106" s="52"/>
      <c r="D106" s="41" t="s">
        <v>17</v>
      </c>
      <c r="E106" s="4">
        <f>E109+E112</f>
        <v>0</v>
      </c>
      <c r="F106" s="4">
        <v>2.7</v>
      </c>
      <c r="G106" s="4">
        <f t="shared" si="56"/>
        <v>0</v>
      </c>
      <c r="H106" s="4">
        <f t="shared" si="56"/>
        <v>0</v>
      </c>
      <c r="I106" s="4">
        <f t="shared" si="56"/>
        <v>0</v>
      </c>
    </row>
    <row r="107" spans="1:16" ht="18" customHeight="1" x14ac:dyDescent="0.25">
      <c r="A107" s="48"/>
      <c r="B107" s="65"/>
      <c r="C107" s="50" t="s">
        <v>63</v>
      </c>
      <c r="D107" s="41" t="s">
        <v>177</v>
      </c>
      <c r="E107" s="4">
        <f t="shared" ref="E107:E115" si="57">SUM(F107:I107)</f>
        <v>0</v>
      </c>
      <c r="F107" s="4">
        <f t="shared" ref="F107:I107" si="58">F108+F109</f>
        <v>0</v>
      </c>
      <c r="G107" s="4">
        <f t="shared" si="58"/>
        <v>0</v>
      </c>
      <c r="H107" s="4">
        <f t="shared" si="58"/>
        <v>0</v>
      </c>
      <c r="I107" s="4">
        <f t="shared" si="58"/>
        <v>0</v>
      </c>
    </row>
    <row r="108" spans="1:16" ht="15.75" customHeight="1" x14ac:dyDescent="0.25">
      <c r="A108" s="48"/>
      <c r="B108" s="65"/>
      <c r="C108" s="51"/>
      <c r="D108" s="41" t="s">
        <v>19</v>
      </c>
      <c r="E108" s="4">
        <f t="shared" si="57"/>
        <v>0</v>
      </c>
      <c r="F108" s="4">
        <v>0</v>
      </c>
      <c r="G108" s="4">
        <v>0</v>
      </c>
      <c r="H108" s="4">
        <v>0</v>
      </c>
      <c r="I108" s="4">
        <v>0</v>
      </c>
    </row>
    <row r="109" spans="1:16" ht="15" customHeight="1" x14ac:dyDescent="0.25">
      <c r="A109" s="48"/>
      <c r="B109" s="65"/>
      <c r="C109" s="52"/>
      <c r="D109" s="41" t="s">
        <v>17</v>
      </c>
      <c r="E109" s="4">
        <f t="shared" si="57"/>
        <v>0</v>
      </c>
      <c r="F109" s="4">
        <v>0</v>
      </c>
      <c r="G109" s="4">
        <v>0</v>
      </c>
      <c r="H109" s="4">
        <v>0</v>
      </c>
      <c r="I109" s="4">
        <v>0</v>
      </c>
    </row>
    <row r="110" spans="1:16" ht="18" customHeight="1" x14ac:dyDescent="0.25">
      <c r="A110" s="48"/>
      <c r="B110" s="65"/>
      <c r="C110" s="57" t="s">
        <v>327</v>
      </c>
      <c r="D110" s="41" t="s">
        <v>177</v>
      </c>
      <c r="E110" s="4">
        <f t="shared" si="57"/>
        <v>0</v>
      </c>
      <c r="F110" s="4">
        <f t="shared" ref="F110:I110" si="59">F111+F112</f>
        <v>0</v>
      </c>
      <c r="G110" s="4">
        <f t="shared" si="59"/>
        <v>0</v>
      </c>
      <c r="H110" s="4">
        <f t="shared" si="59"/>
        <v>0</v>
      </c>
      <c r="I110" s="4">
        <f t="shared" si="59"/>
        <v>0</v>
      </c>
    </row>
    <row r="111" spans="1:16" ht="14.25" customHeight="1" x14ac:dyDescent="0.25">
      <c r="A111" s="48"/>
      <c r="B111" s="65"/>
      <c r="C111" s="57"/>
      <c r="D111" s="41" t="s">
        <v>19</v>
      </c>
      <c r="E111" s="4">
        <f t="shared" si="57"/>
        <v>0</v>
      </c>
      <c r="F111" s="4">
        <v>0</v>
      </c>
      <c r="G111" s="4">
        <v>0</v>
      </c>
      <c r="H111" s="4">
        <v>0</v>
      </c>
      <c r="I111" s="4">
        <v>0</v>
      </c>
    </row>
    <row r="112" spans="1:16" ht="15" customHeight="1" x14ac:dyDescent="0.25">
      <c r="A112" s="49"/>
      <c r="B112" s="66"/>
      <c r="C112" s="57"/>
      <c r="D112" s="41" t="s">
        <v>17</v>
      </c>
      <c r="E112" s="4">
        <f t="shared" si="57"/>
        <v>0</v>
      </c>
      <c r="F112" s="4">
        <v>0</v>
      </c>
      <c r="G112" s="4">
        <v>0</v>
      </c>
      <c r="H112" s="4">
        <v>0</v>
      </c>
      <c r="I112" s="4">
        <v>0</v>
      </c>
    </row>
    <row r="113" spans="1:9" ht="18" customHeight="1" x14ac:dyDescent="0.25">
      <c r="A113" s="71" t="s">
        <v>376</v>
      </c>
      <c r="B113" s="71"/>
      <c r="C113" s="55"/>
      <c r="D113" s="41" t="s">
        <v>177</v>
      </c>
      <c r="E113" s="4">
        <f t="shared" si="57"/>
        <v>309890</v>
      </c>
      <c r="F113" s="4">
        <f t="shared" ref="F113:I113" si="60">F114+F115</f>
        <v>95440.5</v>
      </c>
      <c r="G113" s="4">
        <f t="shared" si="60"/>
        <v>95854.6</v>
      </c>
      <c r="H113" s="4">
        <f t="shared" si="60"/>
        <v>96807.800000000017</v>
      </c>
      <c r="I113" s="4">
        <f t="shared" si="60"/>
        <v>21787.1</v>
      </c>
    </row>
    <row r="114" spans="1:9" ht="18" customHeight="1" x14ac:dyDescent="0.25">
      <c r="A114" s="71"/>
      <c r="B114" s="71"/>
      <c r="C114" s="55"/>
      <c r="D114" s="41" t="s">
        <v>17</v>
      </c>
      <c r="E114" s="4">
        <f t="shared" si="57"/>
        <v>309626.19999999995</v>
      </c>
      <c r="F114" s="4">
        <f>F102+F100+F98+F96+F94+F92+F90+F88+F86+F106</f>
        <v>95176.7</v>
      </c>
      <c r="G114" s="4">
        <f t="shared" ref="G114:I114" si="61">G102+G100+G98+G96+G94+G92+G90+G88+G86+G106</f>
        <v>95854.6</v>
      </c>
      <c r="H114" s="4">
        <f t="shared" si="61"/>
        <v>96807.800000000017</v>
      </c>
      <c r="I114" s="4">
        <f t="shared" si="61"/>
        <v>21787.1</v>
      </c>
    </row>
    <row r="115" spans="1:9" ht="18" customHeight="1" x14ac:dyDescent="0.25">
      <c r="A115" s="71"/>
      <c r="B115" s="71"/>
      <c r="C115" s="55"/>
      <c r="D115" s="41" t="s">
        <v>19</v>
      </c>
      <c r="E115" s="4">
        <f t="shared" si="57"/>
        <v>263.8</v>
      </c>
      <c r="F115" s="4">
        <f>F103+F105</f>
        <v>263.8</v>
      </c>
      <c r="G115" s="4">
        <f>G103+G105</f>
        <v>0</v>
      </c>
      <c r="H115" s="4">
        <f>H103+H105</f>
        <v>0</v>
      </c>
      <c r="I115" s="4">
        <f>I103+I105</f>
        <v>0</v>
      </c>
    </row>
    <row r="116" spans="1:9" ht="18" customHeight="1" x14ac:dyDescent="0.25">
      <c r="A116" s="57" t="s">
        <v>72</v>
      </c>
      <c r="B116" s="57"/>
      <c r="C116" s="57"/>
      <c r="D116" s="57"/>
      <c r="E116" s="57"/>
      <c r="F116" s="57"/>
      <c r="G116" s="57"/>
      <c r="H116" s="57"/>
      <c r="I116" s="57"/>
    </row>
    <row r="117" spans="1:9" ht="18" customHeight="1" x14ac:dyDescent="0.25">
      <c r="A117" s="55" t="s">
        <v>377</v>
      </c>
      <c r="B117" s="56" t="s">
        <v>495</v>
      </c>
      <c r="C117" s="57" t="s">
        <v>63</v>
      </c>
      <c r="D117" s="41" t="s">
        <v>177</v>
      </c>
      <c r="E117" s="4">
        <f t="shared" ref="E117:E125" si="62">SUM(F117:I117)</f>
        <v>55.2</v>
      </c>
      <c r="F117" s="4">
        <f>F118</f>
        <v>10.4</v>
      </c>
      <c r="G117" s="4">
        <f t="shared" ref="G117:I117" si="63">G118</f>
        <v>9.3000000000000007</v>
      </c>
      <c r="H117" s="4">
        <f t="shared" si="63"/>
        <v>23.4</v>
      </c>
      <c r="I117" s="4">
        <f t="shared" si="63"/>
        <v>12.1</v>
      </c>
    </row>
    <row r="118" spans="1:9" ht="18" customHeight="1" x14ac:dyDescent="0.25">
      <c r="A118" s="55"/>
      <c r="B118" s="56"/>
      <c r="C118" s="57"/>
      <c r="D118" s="41" t="s">
        <v>17</v>
      </c>
      <c r="E118" s="4">
        <f t="shared" si="62"/>
        <v>55.2</v>
      </c>
      <c r="F118" s="4">
        <v>10.4</v>
      </c>
      <c r="G118" s="4">
        <v>9.3000000000000007</v>
      </c>
      <c r="H118" s="4">
        <v>23.4</v>
      </c>
      <c r="I118" s="4">
        <v>12.1</v>
      </c>
    </row>
    <row r="119" spans="1:9" ht="18" customHeight="1" x14ac:dyDescent="0.25">
      <c r="A119" s="55" t="s">
        <v>11</v>
      </c>
      <c r="B119" s="56" t="s">
        <v>489</v>
      </c>
      <c r="C119" s="57" t="s">
        <v>327</v>
      </c>
      <c r="D119" s="41" t="s">
        <v>177</v>
      </c>
      <c r="E119" s="4">
        <f t="shared" si="62"/>
        <v>292.3</v>
      </c>
      <c r="F119" s="4">
        <f>F120</f>
        <v>39.799999999999997</v>
      </c>
      <c r="G119" s="4">
        <f t="shared" ref="G119:I119" si="64">G120</f>
        <v>80.900000000000006</v>
      </c>
      <c r="H119" s="4">
        <f t="shared" si="64"/>
        <v>84.1</v>
      </c>
      <c r="I119" s="4">
        <f t="shared" si="64"/>
        <v>87.5</v>
      </c>
    </row>
    <row r="120" spans="1:9" ht="18" customHeight="1" x14ac:dyDescent="0.25">
      <c r="A120" s="55"/>
      <c r="B120" s="56"/>
      <c r="C120" s="57"/>
      <c r="D120" s="41" t="s">
        <v>17</v>
      </c>
      <c r="E120" s="4">
        <f t="shared" si="62"/>
        <v>292.3</v>
      </c>
      <c r="F120" s="4">
        <v>39.799999999999997</v>
      </c>
      <c r="G120" s="4">
        <v>80.900000000000006</v>
      </c>
      <c r="H120" s="4">
        <v>84.1</v>
      </c>
      <c r="I120" s="4">
        <v>87.5</v>
      </c>
    </row>
    <row r="121" spans="1:9" ht="26.25" customHeight="1" x14ac:dyDescent="0.25">
      <c r="A121" s="55" t="s">
        <v>140</v>
      </c>
      <c r="B121" s="56" t="s">
        <v>333</v>
      </c>
      <c r="C121" s="57" t="s">
        <v>539</v>
      </c>
      <c r="D121" s="41" t="s">
        <v>177</v>
      </c>
      <c r="E121" s="4">
        <v>38</v>
      </c>
      <c r="F121" s="4">
        <v>38</v>
      </c>
      <c r="G121" s="4">
        <f t="shared" ref="G121:I121" si="65">G122</f>
        <v>0</v>
      </c>
      <c r="H121" s="4">
        <f t="shared" si="65"/>
        <v>0</v>
      </c>
      <c r="I121" s="4">
        <f t="shared" si="65"/>
        <v>0</v>
      </c>
    </row>
    <row r="122" spans="1:9" ht="18" customHeight="1" x14ac:dyDescent="0.25">
      <c r="A122" s="55"/>
      <c r="B122" s="56"/>
      <c r="C122" s="57"/>
      <c r="D122" s="41" t="s">
        <v>17</v>
      </c>
      <c r="E122" s="4">
        <v>38</v>
      </c>
      <c r="F122" s="4">
        <v>38</v>
      </c>
      <c r="G122" s="4">
        <v>0</v>
      </c>
      <c r="H122" s="4">
        <v>0</v>
      </c>
      <c r="I122" s="4">
        <v>0</v>
      </c>
    </row>
    <row r="123" spans="1:9" ht="18" customHeight="1" x14ac:dyDescent="0.25">
      <c r="A123" s="71" t="s">
        <v>378</v>
      </c>
      <c r="B123" s="71"/>
      <c r="C123" s="57"/>
      <c r="D123" s="41" t="s">
        <v>177</v>
      </c>
      <c r="E123" s="4">
        <f t="shared" si="62"/>
        <v>385.5</v>
      </c>
      <c r="F123" s="4">
        <f t="shared" ref="F123:I123" si="66">F124+F125</f>
        <v>88.2</v>
      </c>
      <c r="G123" s="4">
        <f t="shared" si="66"/>
        <v>90.2</v>
      </c>
      <c r="H123" s="4">
        <f t="shared" si="66"/>
        <v>107.5</v>
      </c>
      <c r="I123" s="4">
        <f t="shared" si="66"/>
        <v>99.6</v>
      </c>
    </row>
    <row r="124" spans="1:9" ht="18" customHeight="1" x14ac:dyDescent="0.25">
      <c r="A124" s="71"/>
      <c r="B124" s="71"/>
      <c r="C124" s="57"/>
      <c r="D124" s="41" t="s">
        <v>17</v>
      </c>
      <c r="E124" s="4">
        <f t="shared" si="62"/>
        <v>385.5</v>
      </c>
      <c r="F124" s="4">
        <f t="shared" ref="F124:I124" si="67">F122+F120+F118</f>
        <v>88.2</v>
      </c>
      <c r="G124" s="4">
        <f t="shared" si="67"/>
        <v>90.2</v>
      </c>
      <c r="H124" s="4">
        <f t="shared" si="67"/>
        <v>107.5</v>
      </c>
      <c r="I124" s="4">
        <f t="shared" si="67"/>
        <v>99.6</v>
      </c>
    </row>
    <row r="125" spans="1:9" ht="18" customHeight="1" x14ac:dyDescent="0.25">
      <c r="A125" s="71"/>
      <c r="B125" s="71"/>
      <c r="C125" s="57"/>
      <c r="D125" s="41" t="s">
        <v>19</v>
      </c>
      <c r="E125" s="4">
        <f t="shared" si="62"/>
        <v>0</v>
      </c>
      <c r="F125" s="4">
        <v>0</v>
      </c>
      <c r="G125" s="4">
        <v>0</v>
      </c>
      <c r="H125" s="4">
        <v>0</v>
      </c>
      <c r="I125" s="4">
        <v>0</v>
      </c>
    </row>
    <row r="126" spans="1:9" ht="18" customHeight="1" x14ac:dyDescent="0.25">
      <c r="A126" s="57" t="s">
        <v>74</v>
      </c>
      <c r="B126" s="57"/>
      <c r="C126" s="57"/>
      <c r="D126" s="57"/>
      <c r="E126" s="57"/>
      <c r="F126" s="57"/>
      <c r="G126" s="57"/>
      <c r="H126" s="57"/>
      <c r="I126" s="57"/>
    </row>
    <row r="127" spans="1:9" ht="21" customHeight="1" x14ac:dyDescent="0.25">
      <c r="A127" s="55" t="s">
        <v>379</v>
      </c>
      <c r="B127" s="56" t="s">
        <v>496</v>
      </c>
      <c r="C127" s="50" t="s">
        <v>75</v>
      </c>
      <c r="D127" s="41" t="s">
        <v>177</v>
      </c>
      <c r="E127" s="4">
        <f t="shared" ref="E127:E144" si="68">SUM(F127:I127)</f>
        <v>0</v>
      </c>
      <c r="F127" s="4">
        <v>0</v>
      </c>
      <c r="G127" s="4">
        <v>0</v>
      </c>
      <c r="H127" s="4">
        <v>0</v>
      </c>
      <c r="I127" s="4">
        <v>0</v>
      </c>
    </row>
    <row r="128" spans="1:9" ht="20.25" customHeight="1" x14ac:dyDescent="0.25">
      <c r="A128" s="55"/>
      <c r="B128" s="56"/>
      <c r="C128" s="52"/>
      <c r="D128" s="41" t="s">
        <v>17</v>
      </c>
      <c r="E128" s="4">
        <f t="shared" si="68"/>
        <v>0</v>
      </c>
      <c r="F128" s="4">
        <v>0</v>
      </c>
      <c r="G128" s="4">
        <v>0</v>
      </c>
      <c r="H128" s="4">
        <v>0</v>
      </c>
      <c r="I128" s="4">
        <v>0</v>
      </c>
    </row>
    <row r="129" spans="1:9" ht="18" customHeight="1" x14ac:dyDescent="0.25">
      <c r="A129" s="55" t="s">
        <v>380</v>
      </c>
      <c r="B129" s="56" t="s">
        <v>76</v>
      </c>
      <c r="C129" s="57" t="s">
        <v>75</v>
      </c>
      <c r="D129" s="41" t="s">
        <v>177</v>
      </c>
      <c r="E129" s="4">
        <f t="shared" si="68"/>
        <v>0</v>
      </c>
      <c r="F129" s="4">
        <v>0</v>
      </c>
      <c r="G129" s="4">
        <v>0</v>
      </c>
      <c r="H129" s="4">
        <v>0</v>
      </c>
      <c r="I129" s="4">
        <v>0</v>
      </c>
    </row>
    <row r="130" spans="1:9" ht="19.5" customHeight="1" x14ac:dyDescent="0.25">
      <c r="A130" s="55"/>
      <c r="B130" s="56"/>
      <c r="C130" s="57"/>
      <c r="D130" s="41" t="s">
        <v>17</v>
      </c>
      <c r="E130" s="4">
        <f t="shared" si="68"/>
        <v>0</v>
      </c>
      <c r="F130" s="4">
        <v>0</v>
      </c>
      <c r="G130" s="4">
        <v>0</v>
      </c>
      <c r="H130" s="4">
        <v>0</v>
      </c>
      <c r="I130" s="4">
        <v>0</v>
      </c>
    </row>
    <row r="131" spans="1:9" ht="19.5" customHeight="1" x14ac:dyDescent="0.25">
      <c r="A131" s="55" t="s">
        <v>381</v>
      </c>
      <c r="B131" s="56" t="s">
        <v>346</v>
      </c>
      <c r="C131" s="57" t="s">
        <v>75</v>
      </c>
      <c r="D131" s="41" t="s">
        <v>177</v>
      </c>
      <c r="E131" s="4">
        <f t="shared" si="68"/>
        <v>0</v>
      </c>
      <c r="F131" s="4">
        <v>0</v>
      </c>
      <c r="G131" s="4">
        <v>0</v>
      </c>
      <c r="H131" s="4">
        <v>0</v>
      </c>
      <c r="I131" s="4">
        <v>0</v>
      </c>
    </row>
    <row r="132" spans="1:9" ht="21" customHeight="1" x14ac:dyDescent="0.25">
      <c r="A132" s="55"/>
      <c r="B132" s="56"/>
      <c r="C132" s="57"/>
      <c r="D132" s="41" t="s">
        <v>17</v>
      </c>
      <c r="E132" s="4">
        <f t="shared" si="68"/>
        <v>0</v>
      </c>
      <c r="F132" s="4">
        <v>0</v>
      </c>
      <c r="G132" s="4">
        <v>0</v>
      </c>
      <c r="H132" s="4">
        <v>0</v>
      </c>
      <c r="I132" s="4">
        <v>0</v>
      </c>
    </row>
    <row r="133" spans="1:9" ht="23.25" customHeight="1" x14ac:dyDescent="0.25">
      <c r="A133" s="55" t="s">
        <v>77</v>
      </c>
      <c r="B133" s="56" t="s">
        <v>497</v>
      </c>
      <c r="C133" s="57" t="s">
        <v>75</v>
      </c>
      <c r="D133" s="41" t="s">
        <v>177</v>
      </c>
      <c r="E133" s="4">
        <f t="shared" si="68"/>
        <v>0</v>
      </c>
      <c r="F133" s="4">
        <f t="shared" ref="F133:I133" si="69">F134+F135</f>
        <v>0</v>
      </c>
      <c r="G133" s="4">
        <f t="shared" si="69"/>
        <v>0</v>
      </c>
      <c r="H133" s="4">
        <f t="shared" si="69"/>
        <v>0</v>
      </c>
      <c r="I133" s="4">
        <f t="shared" si="69"/>
        <v>0</v>
      </c>
    </row>
    <row r="134" spans="1:9" ht="22.5" customHeight="1" x14ac:dyDescent="0.25">
      <c r="A134" s="55"/>
      <c r="B134" s="56"/>
      <c r="C134" s="57"/>
      <c r="D134" s="41" t="s">
        <v>17</v>
      </c>
      <c r="E134" s="4">
        <f t="shared" si="68"/>
        <v>0</v>
      </c>
      <c r="F134" s="4">
        <v>0</v>
      </c>
      <c r="G134" s="4">
        <v>0</v>
      </c>
      <c r="H134" s="4">
        <v>0</v>
      </c>
      <c r="I134" s="4">
        <v>0</v>
      </c>
    </row>
    <row r="135" spans="1:9" ht="18.75" customHeight="1" x14ac:dyDescent="0.25">
      <c r="A135" s="55"/>
      <c r="B135" s="56"/>
      <c r="C135" s="57"/>
      <c r="D135" s="41" t="s">
        <v>19</v>
      </c>
      <c r="E135" s="4">
        <f t="shared" si="68"/>
        <v>0</v>
      </c>
      <c r="F135" s="4">
        <v>0</v>
      </c>
      <c r="G135" s="4">
        <v>0</v>
      </c>
      <c r="H135" s="4">
        <v>0</v>
      </c>
      <c r="I135" s="4">
        <v>0</v>
      </c>
    </row>
    <row r="136" spans="1:9" ht="27" customHeight="1" x14ac:dyDescent="0.25">
      <c r="A136" s="55" t="s">
        <v>382</v>
      </c>
      <c r="B136" s="56" t="s">
        <v>334</v>
      </c>
      <c r="C136" s="57" t="s">
        <v>75</v>
      </c>
      <c r="D136" s="41" t="s">
        <v>177</v>
      </c>
      <c r="E136" s="4">
        <f t="shared" si="68"/>
        <v>0</v>
      </c>
      <c r="F136" s="4">
        <v>0</v>
      </c>
      <c r="G136" s="4">
        <v>0</v>
      </c>
      <c r="H136" s="4">
        <v>0</v>
      </c>
      <c r="I136" s="4">
        <v>0</v>
      </c>
    </row>
    <row r="137" spans="1:9" ht="18" customHeight="1" x14ac:dyDescent="0.25">
      <c r="A137" s="55"/>
      <c r="B137" s="56"/>
      <c r="C137" s="57"/>
      <c r="D137" s="41" t="s">
        <v>17</v>
      </c>
      <c r="E137" s="4">
        <f t="shared" si="68"/>
        <v>0</v>
      </c>
      <c r="F137" s="4">
        <v>0</v>
      </c>
      <c r="G137" s="4">
        <v>0</v>
      </c>
      <c r="H137" s="4">
        <v>0</v>
      </c>
      <c r="I137" s="4">
        <v>0</v>
      </c>
    </row>
    <row r="138" spans="1:9" ht="24" customHeight="1" x14ac:dyDescent="0.25">
      <c r="A138" s="55" t="s">
        <v>383</v>
      </c>
      <c r="B138" s="56" t="s">
        <v>78</v>
      </c>
      <c r="C138" s="57" t="s">
        <v>460</v>
      </c>
      <c r="D138" s="41" t="s">
        <v>177</v>
      </c>
      <c r="E138" s="4">
        <f t="shared" si="68"/>
        <v>0</v>
      </c>
      <c r="F138" s="4">
        <v>0</v>
      </c>
      <c r="G138" s="4">
        <v>0</v>
      </c>
      <c r="H138" s="4">
        <v>0</v>
      </c>
      <c r="I138" s="4">
        <v>0</v>
      </c>
    </row>
    <row r="139" spans="1:9" ht="36.75" customHeight="1" x14ac:dyDescent="0.25">
      <c r="A139" s="55"/>
      <c r="B139" s="56"/>
      <c r="C139" s="57"/>
      <c r="D139" s="41" t="s">
        <v>17</v>
      </c>
      <c r="E139" s="4">
        <f t="shared" si="68"/>
        <v>0</v>
      </c>
      <c r="F139" s="4">
        <v>0</v>
      </c>
      <c r="G139" s="4">
        <v>0</v>
      </c>
      <c r="H139" s="4">
        <v>0</v>
      </c>
      <c r="I139" s="4">
        <v>0</v>
      </c>
    </row>
    <row r="140" spans="1:9" ht="18" customHeight="1" x14ac:dyDescent="0.25">
      <c r="A140" s="55" t="s">
        <v>384</v>
      </c>
      <c r="B140" s="56" t="s">
        <v>335</v>
      </c>
      <c r="C140" s="57" t="s">
        <v>327</v>
      </c>
      <c r="D140" s="41" t="s">
        <v>177</v>
      </c>
      <c r="E140" s="4">
        <f t="shared" si="68"/>
        <v>0</v>
      </c>
      <c r="F140" s="4">
        <v>0</v>
      </c>
      <c r="G140" s="4">
        <v>0</v>
      </c>
      <c r="H140" s="4">
        <v>0</v>
      </c>
      <c r="I140" s="4">
        <v>0</v>
      </c>
    </row>
    <row r="141" spans="1:9" ht="18" customHeight="1" x14ac:dyDescent="0.25">
      <c r="A141" s="55"/>
      <c r="B141" s="56"/>
      <c r="C141" s="57"/>
      <c r="D141" s="41" t="s">
        <v>17</v>
      </c>
      <c r="E141" s="4">
        <f t="shared" si="68"/>
        <v>0</v>
      </c>
      <c r="F141" s="4">
        <v>0</v>
      </c>
      <c r="G141" s="4">
        <v>0</v>
      </c>
      <c r="H141" s="4">
        <v>0</v>
      </c>
      <c r="I141" s="4">
        <v>0</v>
      </c>
    </row>
    <row r="142" spans="1:9" ht="18" customHeight="1" x14ac:dyDescent="0.25">
      <c r="A142" s="71" t="s">
        <v>385</v>
      </c>
      <c r="B142" s="71"/>
      <c r="C142" s="55"/>
      <c r="D142" s="41" t="s">
        <v>177</v>
      </c>
      <c r="E142" s="4">
        <f t="shared" si="68"/>
        <v>0</v>
      </c>
      <c r="F142" s="4">
        <f t="shared" ref="F142:I142" si="70">F143+F144</f>
        <v>0</v>
      </c>
      <c r="G142" s="4">
        <f t="shared" si="70"/>
        <v>0</v>
      </c>
      <c r="H142" s="4">
        <f t="shared" si="70"/>
        <v>0</v>
      </c>
      <c r="I142" s="4">
        <f t="shared" si="70"/>
        <v>0</v>
      </c>
    </row>
    <row r="143" spans="1:9" ht="18" customHeight="1" x14ac:dyDescent="0.25">
      <c r="A143" s="71"/>
      <c r="B143" s="71"/>
      <c r="C143" s="55"/>
      <c r="D143" s="41" t="s">
        <v>17</v>
      </c>
      <c r="E143" s="4">
        <f t="shared" si="68"/>
        <v>0</v>
      </c>
      <c r="F143" s="4">
        <f t="shared" ref="F143:I143" si="71">F141+F139+F137+F134+F132+F130+F128</f>
        <v>0</v>
      </c>
      <c r="G143" s="4">
        <f t="shared" si="71"/>
        <v>0</v>
      </c>
      <c r="H143" s="4">
        <f t="shared" si="71"/>
        <v>0</v>
      </c>
      <c r="I143" s="4">
        <f t="shared" si="71"/>
        <v>0</v>
      </c>
    </row>
    <row r="144" spans="1:9" ht="18" customHeight="1" x14ac:dyDescent="0.25">
      <c r="A144" s="71"/>
      <c r="B144" s="71"/>
      <c r="C144" s="55"/>
      <c r="D144" s="41" t="s">
        <v>19</v>
      </c>
      <c r="E144" s="4">
        <f t="shared" si="68"/>
        <v>0</v>
      </c>
      <c r="F144" s="4">
        <f t="shared" ref="F144:I144" si="72">F135</f>
        <v>0</v>
      </c>
      <c r="G144" s="4">
        <f t="shared" si="72"/>
        <v>0</v>
      </c>
      <c r="H144" s="4">
        <f t="shared" si="72"/>
        <v>0</v>
      </c>
      <c r="I144" s="4">
        <f t="shared" si="72"/>
        <v>0</v>
      </c>
    </row>
    <row r="145" spans="1:9" ht="18" customHeight="1" x14ac:dyDescent="0.25">
      <c r="A145" s="57" t="s">
        <v>79</v>
      </c>
      <c r="B145" s="57"/>
      <c r="C145" s="57"/>
      <c r="D145" s="57"/>
      <c r="E145" s="57"/>
      <c r="F145" s="57"/>
      <c r="G145" s="57"/>
      <c r="H145" s="57"/>
      <c r="I145" s="57"/>
    </row>
    <row r="146" spans="1:9" ht="26.25" customHeight="1" x14ac:dyDescent="0.25">
      <c r="A146" s="47" t="s">
        <v>386</v>
      </c>
      <c r="B146" s="72" t="s">
        <v>80</v>
      </c>
      <c r="C146" s="47" t="s">
        <v>63</v>
      </c>
      <c r="D146" s="41" t="s">
        <v>177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</row>
    <row r="147" spans="1:9" ht="18" customHeight="1" x14ac:dyDescent="0.25">
      <c r="A147" s="49"/>
      <c r="B147" s="73"/>
      <c r="C147" s="49"/>
      <c r="D147" s="41" t="s">
        <v>17</v>
      </c>
      <c r="E147" s="4">
        <v>0</v>
      </c>
      <c r="F147" s="4">
        <v>0</v>
      </c>
      <c r="G147" s="4">
        <v>0</v>
      </c>
      <c r="H147" s="4">
        <v>0</v>
      </c>
      <c r="I147" s="4">
        <v>0</v>
      </c>
    </row>
    <row r="148" spans="1:9" ht="25.5" customHeight="1" x14ac:dyDescent="0.25">
      <c r="A148" s="47" t="s">
        <v>387</v>
      </c>
      <c r="B148" s="72" t="s">
        <v>81</v>
      </c>
      <c r="C148" s="47" t="s">
        <v>63</v>
      </c>
      <c r="D148" s="41" t="s">
        <v>177</v>
      </c>
      <c r="E148" s="4">
        <v>0</v>
      </c>
      <c r="F148" s="4">
        <v>0</v>
      </c>
      <c r="G148" s="4">
        <v>0</v>
      </c>
      <c r="H148" s="4">
        <v>0</v>
      </c>
      <c r="I148" s="4">
        <v>0</v>
      </c>
    </row>
    <row r="149" spans="1:9" ht="18" customHeight="1" x14ac:dyDescent="0.25">
      <c r="A149" s="49"/>
      <c r="B149" s="73"/>
      <c r="C149" s="49"/>
      <c r="D149" s="41" t="s">
        <v>17</v>
      </c>
      <c r="E149" s="4">
        <v>0</v>
      </c>
      <c r="F149" s="4">
        <v>0</v>
      </c>
      <c r="G149" s="4">
        <v>0</v>
      </c>
      <c r="H149" s="4">
        <v>0</v>
      </c>
      <c r="I149" s="4">
        <v>0</v>
      </c>
    </row>
    <row r="150" spans="1:9" ht="18" customHeight="1" x14ac:dyDescent="0.25">
      <c r="A150" s="47" t="s">
        <v>388</v>
      </c>
      <c r="B150" s="72" t="s">
        <v>82</v>
      </c>
      <c r="C150" s="47" t="s">
        <v>63</v>
      </c>
      <c r="D150" s="41" t="s">
        <v>177</v>
      </c>
      <c r="E150" s="4">
        <v>0</v>
      </c>
      <c r="F150" s="4">
        <v>0</v>
      </c>
      <c r="G150" s="4">
        <v>0</v>
      </c>
      <c r="H150" s="4">
        <v>0</v>
      </c>
      <c r="I150" s="4">
        <v>0</v>
      </c>
    </row>
    <row r="151" spans="1:9" ht="18" customHeight="1" x14ac:dyDescent="0.25">
      <c r="A151" s="49"/>
      <c r="B151" s="73"/>
      <c r="C151" s="49"/>
      <c r="D151" s="41" t="s">
        <v>17</v>
      </c>
      <c r="E151" s="4">
        <v>0</v>
      </c>
      <c r="F151" s="4">
        <v>0</v>
      </c>
      <c r="G151" s="4">
        <v>0</v>
      </c>
      <c r="H151" s="4">
        <v>0</v>
      </c>
      <c r="I151" s="4">
        <v>0</v>
      </c>
    </row>
    <row r="152" spans="1:9" ht="18" customHeight="1" x14ac:dyDescent="0.25">
      <c r="A152" s="55" t="s">
        <v>389</v>
      </c>
      <c r="B152" s="56" t="s">
        <v>83</v>
      </c>
      <c r="C152" s="57" t="s">
        <v>52</v>
      </c>
      <c r="D152" s="41" t="s">
        <v>177</v>
      </c>
      <c r="E152" s="4">
        <f>SUM(F152:I152)</f>
        <v>699.7</v>
      </c>
      <c r="F152" s="4">
        <f t="shared" ref="F152:I152" si="73">F153+F154</f>
        <v>503.40000000000003</v>
      </c>
      <c r="G152" s="4">
        <f t="shared" si="73"/>
        <v>184.20000000000002</v>
      </c>
      <c r="H152" s="4">
        <f t="shared" si="73"/>
        <v>0</v>
      </c>
      <c r="I152" s="4">
        <f t="shared" si="73"/>
        <v>12.1</v>
      </c>
    </row>
    <row r="153" spans="1:9" ht="18" customHeight="1" x14ac:dyDescent="0.25">
      <c r="A153" s="55"/>
      <c r="B153" s="56"/>
      <c r="C153" s="57"/>
      <c r="D153" s="41" t="s">
        <v>17</v>
      </c>
      <c r="E153" s="4">
        <f>SUM(F153:I153)</f>
        <v>19.100000000000001</v>
      </c>
      <c r="F153" s="4">
        <v>5.0999999999999996</v>
      </c>
      <c r="G153" s="4">
        <v>1.9</v>
      </c>
      <c r="H153" s="4">
        <v>0</v>
      </c>
      <c r="I153" s="4">
        <v>12.1</v>
      </c>
    </row>
    <row r="154" spans="1:9" ht="18" customHeight="1" x14ac:dyDescent="0.25">
      <c r="A154" s="55"/>
      <c r="B154" s="56"/>
      <c r="C154" s="57"/>
      <c r="D154" s="41" t="s">
        <v>19</v>
      </c>
      <c r="E154" s="4">
        <f>SUM(F154:I154)</f>
        <v>680.6</v>
      </c>
      <c r="F154" s="4">
        <v>498.3</v>
      </c>
      <c r="G154" s="4">
        <v>182.3</v>
      </c>
      <c r="H154" s="4">
        <v>0</v>
      </c>
      <c r="I154" s="4">
        <v>0</v>
      </c>
    </row>
    <row r="155" spans="1:9" ht="18" customHeight="1" x14ac:dyDescent="0.25">
      <c r="A155" s="47" t="s">
        <v>490</v>
      </c>
      <c r="B155" s="72" t="s">
        <v>491</v>
      </c>
      <c r="C155" s="47" t="s">
        <v>63</v>
      </c>
      <c r="D155" s="41" t="s">
        <v>177</v>
      </c>
      <c r="E155" s="4">
        <f>E156</f>
        <v>2843.3</v>
      </c>
      <c r="F155" s="4">
        <f t="shared" ref="F155:I155" si="74">F156</f>
        <v>913.2</v>
      </c>
      <c r="G155" s="4">
        <f t="shared" si="74"/>
        <v>949.1</v>
      </c>
      <c r="H155" s="4">
        <f t="shared" si="74"/>
        <v>981</v>
      </c>
      <c r="I155" s="4">
        <f t="shared" si="74"/>
        <v>0</v>
      </c>
    </row>
    <row r="156" spans="1:9" ht="18" customHeight="1" x14ac:dyDescent="0.25">
      <c r="A156" s="49"/>
      <c r="B156" s="73"/>
      <c r="C156" s="49"/>
      <c r="D156" s="41" t="s">
        <v>19</v>
      </c>
      <c r="E156" s="4">
        <f>F156+G156+H156+I156</f>
        <v>2843.3</v>
      </c>
      <c r="F156" s="4">
        <v>913.2</v>
      </c>
      <c r="G156" s="4">
        <v>949.1</v>
      </c>
      <c r="H156" s="4">
        <v>981</v>
      </c>
      <c r="I156" s="4">
        <v>0</v>
      </c>
    </row>
    <row r="157" spans="1:9" ht="18" customHeight="1" x14ac:dyDescent="0.25">
      <c r="A157" s="71" t="s">
        <v>390</v>
      </c>
      <c r="B157" s="71"/>
      <c r="C157" s="57"/>
      <c r="D157" s="41" t="s">
        <v>177</v>
      </c>
      <c r="E157" s="4">
        <f>E158+E159</f>
        <v>3543</v>
      </c>
      <c r="F157" s="4">
        <f t="shared" ref="F157:I157" si="75">F158+F159</f>
        <v>1416.6</v>
      </c>
      <c r="G157" s="4">
        <f t="shared" si="75"/>
        <v>1133.3000000000002</v>
      </c>
      <c r="H157" s="4">
        <f t="shared" si="75"/>
        <v>981</v>
      </c>
      <c r="I157" s="4">
        <f t="shared" si="75"/>
        <v>12.1</v>
      </c>
    </row>
    <row r="158" spans="1:9" ht="18" customHeight="1" x14ac:dyDescent="0.25">
      <c r="A158" s="71"/>
      <c r="B158" s="71"/>
      <c r="C158" s="57"/>
      <c r="D158" s="41" t="s">
        <v>17</v>
      </c>
      <c r="E158" s="4">
        <f>E153</f>
        <v>19.100000000000001</v>
      </c>
      <c r="F158" s="4">
        <f t="shared" ref="F158:I158" si="76">F153</f>
        <v>5.0999999999999996</v>
      </c>
      <c r="G158" s="4">
        <f t="shared" si="76"/>
        <v>1.9</v>
      </c>
      <c r="H158" s="4">
        <f t="shared" si="76"/>
        <v>0</v>
      </c>
      <c r="I158" s="4">
        <f t="shared" si="76"/>
        <v>12.1</v>
      </c>
    </row>
    <row r="159" spans="1:9" ht="18" customHeight="1" x14ac:dyDescent="0.25">
      <c r="A159" s="71"/>
      <c r="B159" s="71"/>
      <c r="C159" s="57"/>
      <c r="D159" s="41" t="s">
        <v>19</v>
      </c>
      <c r="E159" s="4">
        <f t="shared" ref="E159:I159" si="77">E154+E156</f>
        <v>3523.9</v>
      </c>
      <c r="F159" s="4">
        <f t="shared" si="77"/>
        <v>1411.5</v>
      </c>
      <c r="G159" s="4">
        <f t="shared" si="77"/>
        <v>1131.4000000000001</v>
      </c>
      <c r="H159" s="4">
        <f t="shared" si="77"/>
        <v>981</v>
      </c>
      <c r="I159" s="4">
        <f t="shared" si="77"/>
        <v>0</v>
      </c>
    </row>
    <row r="160" spans="1:9" ht="18" customHeight="1" x14ac:dyDescent="0.25">
      <c r="A160" s="57" t="s">
        <v>84</v>
      </c>
      <c r="B160" s="57"/>
      <c r="C160" s="57"/>
      <c r="D160" s="57"/>
      <c r="E160" s="57"/>
      <c r="F160" s="57"/>
      <c r="G160" s="57"/>
      <c r="H160" s="57"/>
      <c r="I160" s="57"/>
    </row>
    <row r="161" spans="1:9" ht="28.5" customHeight="1" x14ac:dyDescent="0.25">
      <c r="A161" s="85" t="s">
        <v>391</v>
      </c>
      <c r="B161" s="72" t="s">
        <v>85</v>
      </c>
      <c r="C161" s="47" t="s">
        <v>63</v>
      </c>
      <c r="D161" s="41" t="s">
        <v>177</v>
      </c>
      <c r="E161" s="4">
        <v>0</v>
      </c>
      <c r="F161" s="4">
        <v>0</v>
      </c>
      <c r="G161" s="4">
        <v>0</v>
      </c>
      <c r="H161" s="4">
        <v>0</v>
      </c>
      <c r="I161" s="4">
        <v>0</v>
      </c>
    </row>
    <row r="162" spans="1:9" ht="20.25" customHeight="1" x14ac:dyDescent="0.25">
      <c r="A162" s="86"/>
      <c r="B162" s="73"/>
      <c r="C162" s="49"/>
      <c r="D162" s="37" t="s">
        <v>17</v>
      </c>
      <c r="E162" s="4">
        <v>0</v>
      </c>
      <c r="F162" s="4">
        <v>0</v>
      </c>
      <c r="G162" s="4">
        <v>0</v>
      </c>
      <c r="H162" s="4">
        <v>0</v>
      </c>
      <c r="I162" s="4">
        <v>0</v>
      </c>
    </row>
    <row r="163" spans="1:9" ht="27.75" customHeight="1" x14ac:dyDescent="0.25">
      <c r="A163" s="55" t="s">
        <v>392</v>
      </c>
      <c r="B163" s="40" t="s">
        <v>86</v>
      </c>
      <c r="C163" s="57" t="s">
        <v>63</v>
      </c>
      <c r="D163" s="50" t="s">
        <v>177</v>
      </c>
      <c r="E163" s="83">
        <v>0</v>
      </c>
      <c r="F163" s="83">
        <v>0</v>
      </c>
      <c r="G163" s="83">
        <v>0</v>
      </c>
      <c r="H163" s="83">
        <v>0</v>
      </c>
      <c r="I163" s="83">
        <v>0</v>
      </c>
    </row>
    <row r="164" spans="1:9" ht="18" customHeight="1" x14ac:dyDescent="0.25">
      <c r="A164" s="55"/>
      <c r="B164" s="42" t="s">
        <v>478</v>
      </c>
      <c r="C164" s="57"/>
      <c r="D164" s="52"/>
      <c r="E164" s="84"/>
      <c r="F164" s="84"/>
      <c r="G164" s="84"/>
      <c r="H164" s="84"/>
      <c r="I164" s="84"/>
    </row>
    <row r="165" spans="1:9" ht="18.75" customHeight="1" x14ac:dyDescent="0.25">
      <c r="A165" s="55"/>
      <c r="B165" s="42" t="s">
        <v>477</v>
      </c>
      <c r="C165" s="57"/>
      <c r="D165" s="41" t="s">
        <v>17</v>
      </c>
      <c r="E165" s="4">
        <v>0</v>
      </c>
      <c r="F165" s="4">
        <v>0</v>
      </c>
      <c r="G165" s="4">
        <v>0</v>
      </c>
      <c r="H165" s="4">
        <v>0</v>
      </c>
      <c r="I165" s="4">
        <v>0</v>
      </c>
    </row>
    <row r="166" spans="1:9" ht="18" customHeight="1" x14ac:dyDescent="0.25">
      <c r="A166" s="55" t="s">
        <v>393</v>
      </c>
      <c r="B166" s="56" t="s">
        <v>87</v>
      </c>
      <c r="C166" s="57" t="s">
        <v>63</v>
      </c>
      <c r="D166" s="41" t="s">
        <v>177</v>
      </c>
      <c r="E166" s="4">
        <f t="shared" ref="E166:E174" si="78">SUM(F166:I166)</f>
        <v>219.3</v>
      </c>
      <c r="F166" s="4">
        <f t="shared" ref="F166:I166" si="79">F167</f>
        <v>51.6</v>
      </c>
      <c r="G166" s="4">
        <f t="shared" si="79"/>
        <v>53.6</v>
      </c>
      <c r="H166" s="4">
        <f t="shared" si="79"/>
        <v>55.9</v>
      </c>
      <c r="I166" s="4">
        <f t="shared" si="79"/>
        <v>58.2</v>
      </c>
    </row>
    <row r="167" spans="1:9" ht="18" customHeight="1" x14ac:dyDescent="0.25">
      <c r="A167" s="55"/>
      <c r="B167" s="56"/>
      <c r="C167" s="57"/>
      <c r="D167" s="41" t="s">
        <v>17</v>
      </c>
      <c r="E167" s="4">
        <f t="shared" si="78"/>
        <v>219.3</v>
      </c>
      <c r="F167" s="4">
        <v>51.6</v>
      </c>
      <c r="G167" s="4">
        <v>53.6</v>
      </c>
      <c r="H167" s="4">
        <v>55.9</v>
      </c>
      <c r="I167" s="4">
        <v>58.2</v>
      </c>
    </row>
    <row r="168" spans="1:9" ht="18" customHeight="1" x14ac:dyDescent="0.25">
      <c r="A168" s="55" t="s">
        <v>394</v>
      </c>
      <c r="B168" s="56" t="s">
        <v>498</v>
      </c>
      <c r="C168" s="57" t="s">
        <v>327</v>
      </c>
      <c r="D168" s="41" t="s">
        <v>177</v>
      </c>
      <c r="E168" s="4">
        <f t="shared" si="78"/>
        <v>325.20000000000005</v>
      </c>
      <c r="F168" s="4">
        <f t="shared" ref="F168:I168" si="80">F169</f>
        <v>76.599999999999994</v>
      </c>
      <c r="G168" s="4">
        <f t="shared" si="80"/>
        <v>79.7</v>
      </c>
      <c r="H168" s="4">
        <f t="shared" si="80"/>
        <v>82.8</v>
      </c>
      <c r="I168" s="4">
        <f t="shared" si="80"/>
        <v>86.1</v>
      </c>
    </row>
    <row r="169" spans="1:9" ht="18" customHeight="1" x14ac:dyDescent="0.25">
      <c r="A169" s="55"/>
      <c r="B169" s="56"/>
      <c r="C169" s="57"/>
      <c r="D169" s="41" t="s">
        <v>17</v>
      </c>
      <c r="E169" s="4">
        <f t="shared" si="78"/>
        <v>325.20000000000005</v>
      </c>
      <c r="F169" s="4">
        <f>25+51.6</f>
        <v>76.599999999999994</v>
      </c>
      <c r="G169" s="4">
        <f>26+53.7</f>
        <v>79.7</v>
      </c>
      <c r="H169" s="4">
        <f>27+55.8</f>
        <v>82.8</v>
      </c>
      <c r="I169" s="4">
        <f>28.1+58</f>
        <v>86.1</v>
      </c>
    </row>
    <row r="170" spans="1:9" ht="18" customHeight="1" x14ac:dyDescent="0.25">
      <c r="A170" s="55" t="s">
        <v>395</v>
      </c>
      <c r="B170" s="56" t="s">
        <v>436</v>
      </c>
      <c r="C170" s="57" t="s">
        <v>327</v>
      </c>
      <c r="D170" s="41" t="s">
        <v>177</v>
      </c>
      <c r="E170" s="4">
        <f t="shared" si="78"/>
        <v>55.1</v>
      </c>
      <c r="F170" s="4">
        <f t="shared" ref="F170:I170" si="81">F171</f>
        <v>13</v>
      </c>
      <c r="G170" s="4">
        <f t="shared" si="81"/>
        <v>13.5</v>
      </c>
      <c r="H170" s="4">
        <f t="shared" si="81"/>
        <v>14</v>
      </c>
      <c r="I170" s="4">
        <f t="shared" si="81"/>
        <v>14.6</v>
      </c>
    </row>
    <row r="171" spans="1:9" ht="18" customHeight="1" x14ac:dyDescent="0.25">
      <c r="A171" s="55"/>
      <c r="B171" s="56"/>
      <c r="C171" s="57"/>
      <c r="D171" s="41" t="s">
        <v>17</v>
      </c>
      <c r="E171" s="4">
        <f t="shared" si="78"/>
        <v>55.1</v>
      </c>
      <c r="F171" s="4">
        <v>13</v>
      </c>
      <c r="G171" s="4">
        <v>13.5</v>
      </c>
      <c r="H171" s="4">
        <v>14</v>
      </c>
      <c r="I171" s="4">
        <v>14.6</v>
      </c>
    </row>
    <row r="172" spans="1:9" ht="18" customHeight="1" x14ac:dyDescent="0.25">
      <c r="A172" s="71" t="s">
        <v>400</v>
      </c>
      <c r="B172" s="71"/>
      <c r="C172" s="55"/>
      <c r="D172" s="41" t="s">
        <v>177</v>
      </c>
      <c r="E172" s="4">
        <f t="shared" si="78"/>
        <v>599.59999999999991</v>
      </c>
      <c r="F172" s="4">
        <f t="shared" ref="F172:I172" si="82">F173+F174</f>
        <v>141.19999999999999</v>
      </c>
      <c r="G172" s="4">
        <f t="shared" si="82"/>
        <v>146.80000000000001</v>
      </c>
      <c r="H172" s="4">
        <f t="shared" si="82"/>
        <v>152.69999999999999</v>
      </c>
      <c r="I172" s="4">
        <f t="shared" si="82"/>
        <v>158.89999999999998</v>
      </c>
    </row>
    <row r="173" spans="1:9" ht="18" customHeight="1" x14ac:dyDescent="0.25">
      <c r="A173" s="71"/>
      <c r="B173" s="71"/>
      <c r="C173" s="55"/>
      <c r="D173" s="41" t="s">
        <v>17</v>
      </c>
      <c r="E173" s="4">
        <f t="shared" si="78"/>
        <v>599.59999999999991</v>
      </c>
      <c r="F173" s="4">
        <f>F171+F167+F169</f>
        <v>141.19999999999999</v>
      </c>
      <c r="G173" s="4">
        <f t="shared" ref="G173:I173" si="83">G171+G167+G169</f>
        <v>146.80000000000001</v>
      </c>
      <c r="H173" s="4">
        <f t="shared" si="83"/>
        <v>152.69999999999999</v>
      </c>
      <c r="I173" s="4">
        <f t="shared" si="83"/>
        <v>158.89999999999998</v>
      </c>
    </row>
    <row r="174" spans="1:9" ht="18" customHeight="1" x14ac:dyDescent="0.25">
      <c r="A174" s="71"/>
      <c r="B174" s="71"/>
      <c r="C174" s="55"/>
      <c r="D174" s="39" t="s">
        <v>19</v>
      </c>
      <c r="E174" s="4">
        <f t="shared" si="78"/>
        <v>0</v>
      </c>
      <c r="F174" s="4">
        <f>0</f>
        <v>0</v>
      </c>
      <c r="G174" s="4">
        <f>0</f>
        <v>0</v>
      </c>
      <c r="H174" s="4">
        <f>0</f>
        <v>0</v>
      </c>
      <c r="I174" s="4">
        <f>0</f>
        <v>0</v>
      </c>
    </row>
    <row r="175" spans="1:9" ht="18" customHeight="1" x14ac:dyDescent="0.25">
      <c r="A175" s="75" t="s">
        <v>92</v>
      </c>
      <c r="B175" s="76"/>
      <c r="C175" s="76"/>
      <c r="D175" s="76"/>
      <c r="E175" s="76"/>
      <c r="F175" s="76"/>
      <c r="G175" s="76"/>
      <c r="H175" s="76"/>
      <c r="I175" s="89"/>
    </row>
    <row r="176" spans="1:9" ht="18" customHeight="1" x14ac:dyDescent="0.25">
      <c r="A176" s="47" t="s">
        <v>401</v>
      </c>
      <c r="B176" s="72" t="s">
        <v>93</v>
      </c>
      <c r="C176" s="47" t="s">
        <v>63</v>
      </c>
      <c r="D176" s="41" t="s">
        <v>177</v>
      </c>
      <c r="E176" s="4">
        <f t="shared" ref="E176:E181" si="84">SUM(F176:I176)</f>
        <v>0</v>
      </c>
      <c r="F176" s="4">
        <f>0</f>
        <v>0</v>
      </c>
      <c r="G176" s="4">
        <f>0</f>
        <v>0</v>
      </c>
      <c r="H176" s="4">
        <f>0</f>
        <v>0</v>
      </c>
      <c r="I176" s="4">
        <f>0</f>
        <v>0</v>
      </c>
    </row>
    <row r="177" spans="1:9" ht="18" customHeight="1" x14ac:dyDescent="0.25">
      <c r="A177" s="49"/>
      <c r="B177" s="73"/>
      <c r="C177" s="49"/>
      <c r="D177" s="39" t="s">
        <v>17</v>
      </c>
      <c r="E177" s="4">
        <f t="shared" si="84"/>
        <v>0</v>
      </c>
      <c r="F177" s="4">
        <f>0</f>
        <v>0</v>
      </c>
      <c r="G177" s="4">
        <f>0</f>
        <v>0</v>
      </c>
      <c r="H177" s="4">
        <f>0</f>
        <v>0</v>
      </c>
      <c r="I177" s="4">
        <f>0</f>
        <v>0</v>
      </c>
    </row>
    <row r="178" spans="1:9" ht="18" customHeight="1" x14ac:dyDescent="0.25">
      <c r="A178" s="47" t="s">
        <v>402</v>
      </c>
      <c r="B178" s="72" t="s">
        <v>94</v>
      </c>
      <c r="C178" s="47" t="s">
        <v>63</v>
      </c>
      <c r="D178" s="41" t="s">
        <v>177</v>
      </c>
      <c r="E178" s="4">
        <f t="shared" si="84"/>
        <v>0</v>
      </c>
      <c r="F178" s="4">
        <f>0</f>
        <v>0</v>
      </c>
      <c r="G178" s="4">
        <f>0</f>
        <v>0</v>
      </c>
      <c r="H178" s="4">
        <f>0</f>
        <v>0</v>
      </c>
      <c r="I178" s="4">
        <f>0</f>
        <v>0</v>
      </c>
    </row>
    <row r="179" spans="1:9" ht="18" customHeight="1" x14ac:dyDescent="0.25">
      <c r="A179" s="49"/>
      <c r="B179" s="73"/>
      <c r="C179" s="49"/>
      <c r="D179" s="39" t="s">
        <v>17</v>
      </c>
      <c r="E179" s="4">
        <f t="shared" si="84"/>
        <v>0</v>
      </c>
      <c r="F179" s="4">
        <f>0</f>
        <v>0</v>
      </c>
      <c r="G179" s="4">
        <f>0</f>
        <v>0</v>
      </c>
      <c r="H179" s="4">
        <f>0</f>
        <v>0</v>
      </c>
      <c r="I179" s="4">
        <f>0</f>
        <v>0</v>
      </c>
    </row>
    <row r="180" spans="1:9" ht="18" customHeight="1" x14ac:dyDescent="0.25">
      <c r="A180" s="47" t="s">
        <v>403</v>
      </c>
      <c r="B180" s="72" t="s">
        <v>95</v>
      </c>
      <c r="C180" s="47" t="s">
        <v>63</v>
      </c>
      <c r="D180" s="41" t="s">
        <v>177</v>
      </c>
      <c r="E180" s="4">
        <f t="shared" si="84"/>
        <v>0</v>
      </c>
      <c r="F180" s="4">
        <f>0</f>
        <v>0</v>
      </c>
      <c r="G180" s="4">
        <f>0</f>
        <v>0</v>
      </c>
      <c r="H180" s="4">
        <f>0</f>
        <v>0</v>
      </c>
      <c r="I180" s="4">
        <f>0</f>
        <v>0</v>
      </c>
    </row>
    <row r="181" spans="1:9" ht="18" customHeight="1" x14ac:dyDescent="0.25">
      <c r="A181" s="49"/>
      <c r="B181" s="73"/>
      <c r="C181" s="49"/>
      <c r="D181" s="39" t="s">
        <v>17</v>
      </c>
      <c r="E181" s="4">
        <f t="shared" si="84"/>
        <v>0</v>
      </c>
      <c r="F181" s="4">
        <f>0</f>
        <v>0</v>
      </c>
      <c r="G181" s="4">
        <f>0</f>
        <v>0</v>
      </c>
      <c r="H181" s="4">
        <f>0</f>
        <v>0</v>
      </c>
      <c r="I181" s="4">
        <f>0</f>
        <v>0</v>
      </c>
    </row>
    <row r="182" spans="1:9" ht="18" customHeight="1" x14ac:dyDescent="0.25">
      <c r="A182" s="71" t="s">
        <v>404</v>
      </c>
      <c r="B182" s="71"/>
      <c r="C182" s="57"/>
      <c r="D182" s="41" t="s">
        <v>177</v>
      </c>
      <c r="E182" s="4">
        <v>0</v>
      </c>
      <c r="F182" s="4">
        <v>0</v>
      </c>
      <c r="G182" s="4">
        <v>0</v>
      </c>
      <c r="H182" s="4">
        <v>0</v>
      </c>
      <c r="I182" s="4">
        <v>0</v>
      </c>
    </row>
    <row r="183" spans="1:9" ht="18" customHeight="1" x14ac:dyDescent="0.25">
      <c r="A183" s="71"/>
      <c r="B183" s="71"/>
      <c r="C183" s="57"/>
      <c r="D183" s="41" t="s">
        <v>17</v>
      </c>
      <c r="E183" s="4">
        <v>0</v>
      </c>
      <c r="F183" s="4">
        <v>0</v>
      </c>
      <c r="G183" s="4">
        <v>0</v>
      </c>
      <c r="H183" s="4">
        <v>0</v>
      </c>
      <c r="I183" s="4">
        <v>0</v>
      </c>
    </row>
    <row r="184" spans="1:9" ht="18" customHeight="1" x14ac:dyDescent="0.25">
      <c r="A184" s="71"/>
      <c r="B184" s="71"/>
      <c r="C184" s="57"/>
      <c r="D184" s="39" t="s">
        <v>19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</row>
    <row r="185" spans="1:9" ht="18" customHeight="1" x14ac:dyDescent="0.25">
      <c r="A185" s="67" t="s">
        <v>178</v>
      </c>
      <c r="B185" s="53"/>
      <c r="C185" s="50"/>
      <c r="D185" s="41" t="s">
        <v>177</v>
      </c>
      <c r="E185" s="4">
        <f>SUM(F185:I185)</f>
        <v>647228.59999999986</v>
      </c>
      <c r="F185" s="4">
        <f t="shared" ref="F185:I185" si="85">F186+F187+F188</f>
        <v>319519.09999999998</v>
      </c>
      <c r="G185" s="4">
        <f t="shared" si="85"/>
        <v>206002.8</v>
      </c>
      <c r="H185" s="4">
        <f t="shared" si="85"/>
        <v>98849.000000000015</v>
      </c>
      <c r="I185" s="4">
        <f t="shared" si="85"/>
        <v>22857.699999999997</v>
      </c>
    </row>
    <row r="186" spans="1:9" ht="18" customHeight="1" x14ac:dyDescent="0.25">
      <c r="A186" s="68"/>
      <c r="B186" s="54"/>
      <c r="C186" s="51"/>
      <c r="D186" s="41" t="s">
        <v>17</v>
      </c>
      <c r="E186" s="4">
        <f>SUM(F186:I186)</f>
        <v>370443.6</v>
      </c>
      <c r="F186" s="4">
        <f>F183+F173+F158+F143+F124+F114+F82+F61</f>
        <v>146413.19999999998</v>
      </c>
      <c r="G186" s="4">
        <f>G183+G173+G158+G143+G124+G114+G82+G61</f>
        <v>103304.7</v>
      </c>
      <c r="H186" s="4">
        <f>H183+H173+H158+H143+H124+H114+H82+H61</f>
        <v>97868.000000000015</v>
      </c>
      <c r="I186" s="4">
        <f>I183+I173+I158+I143+I124+I114+I82+I61</f>
        <v>22857.699999999997</v>
      </c>
    </row>
    <row r="187" spans="1:9" ht="18" customHeight="1" x14ac:dyDescent="0.25">
      <c r="A187" s="68"/>
      <c r="B187" s="54"/>
      <c r="C187" s="51"/>
      <c r="D187" s="39" t="s">
        <v>19</v>
      </c>
      <c r="E187" s="4">
        <f>SUM(F187:I187)</f>
        <v>276785</v>
      </c>
      <c r="F187" s="4">
        <f>F184+F174+F159+F144+F125+F115+F62</f>
        <v>173105.9</v>
      </c>
      <c r="G187" s="4">
        <f>G184+G174+G159+G144+G125+G115+G62</f>
        <v>102698.09999999999</v>
      </c>
      <c r="H187" s="4">
        <f>H184+H174+H159+H144+H125+H115+H62</f>
        <v>981</v>
      </c>
      <c r="I187" s="4">
        <f>I184+I174+I159+I144+I125+I115+I62</f>
        <v>0</v>
      </c>
    </row>
    <row r="188" spans="1:9" ht="18" customHeight="1" x14ac:dyDescent="0.25">
      <c r="A188" s="69"/>
      <c r="B188" s="70"/>
      <c r="C188" s="52"/>
      <c r="D188" s="41" t="s">
        <v>18</v>
      </c>
      <c r="E188" s="4">
        <f>SUM(F188:I188)</f>
        <v>0</v>
      </c>
      <c r="F188" s="4">
        <f>F63</f>
        <v>0</v>
      </c>
      <c r="G188" s="4">
        <f>G63</f>
        <v>0</v>
      </c>
      <c r="H188" s="4">
        <f>H63</f>
        <v>0</v>
      </c>
      <c r="I188" s="4">
        <f>I63</f>
        <v>0</v>
      </c>
    </row>
    <row r="189" spans="1:9" ht="18" customHeight="1" x14ac:dyDescent="0.25">
      <c r="A189" s="57" t="s">
        <v>564</v>
      </c>
      <c r="B189" s="57"/>
      <c r="C189" s="57"/>
      <c r="D189" s="57"/>
      <c r="E189" s="57"/>
      <c r="F189" s="57"/>
      <c r="G189" s="57"/>
      <c r="H189" s="57"/>
      <c r="I189" s="57"/>
    </row>
    <row r="190" spans="1:9" ht="18" customHeight="1" x14ac:dyDescent="0.25">
      <c r="A190" s="57" t="s">
        <v>97</v>
      </c>
      <c r="B190" s="57"/>
      <c r="C190" s="57"/>
      <c r="D190" s="57"/>
      <c r="E190" s="57"/>
      <c r="F190" s="57"/>
      <c r="G190" s="57"/>
      <c r="H190" s="57"/>
      <c r="I190" s="57"/>
    </row>
    <row r="191" spans="1:9" ht="21" customHeight="1" x14ac:dyDescent="0.25">
      <c r="A191" s="55" t="s">
        <v>351</v>
      </c>
      <c r="B191" s="56" t="s">
        <v>540</v>
      </c>
      <c r="C191" s="57" t="s">
        <v>99</v>
      </c>
      <c r="D191" s="41" t="s">
        <v>177</v>
      </c>
      <c r="E191" s="4">
        <f t="shared" ref="E191:E202" si="86">SUM(F191:I191)</f>
        <v>59.7</v>
      </c>
      <c r="F191" s="4">
        <f>F192</f>
        <v>14.1</v>
      </c>
      <c r="G191" s="4">
        <f t="shared" ref="G191:I191" si="87">G192</f>
        <v>14.6</v>
      </c>
      <c r="H191" s="4">
        <f t="shared" si="87"/>
        <v>15.2</v>
      </c>
      <c r="I191" s="4">
        <f t="shared" si="87"/>
        <v>15.8</v>
      </c>
    </row>
    <row r="192" spans="1:9" ht="21.75" customHeight="1" x14ac:dyDescent="0.25">
      <c r="A192" s="55"/>
      <c r="B192" s="56"/>
      <c r="C192" s="57"/>
      <c r="D192" s="41" t="s">
        <v>17</v>
      </c>
      <c r="E192" s="4">
        <f t="shared" si="86"/>
        <v>59.7</v>
      </c>
      <c r="F192" s="4">
        <v>14.1</v>
      </c>
      <c r="G192" s="4">
        <v>14.6</v>
      </c>
      <c r="H192" s="4">
        <v>15.2</v>
      </c>
      <c r="I192" s="4">
        <v>15.8</v>
      </c>
    </row>
    <row r="193" spans="1:14" ht="21" customHeight="1" x14ac:dyDescent="0.25">
      <c r="A193" s="55" t="s">
        <v>352</v>
      </c>
      <c r="B193" s="56" t="s">
        <v>100</v>
      </c>
      <c r="C193" s="57" t="s">
        <v>229</v>
      </c>
      <c r="D193" s="41" t="s">
        <v>177</v>
      </c>
      <c r="E193" s="4">
        <f t="shared" si="86"/>
        <v>88.300000000000011</v>
      </c>
      <c r="F193" s="4">
        <f>F194</f>
        <v>20.8</v>
      </c>
      <c r="G193" s="4">
        <f t="shared" ref="G193:I193" si="88">G194</f>
        <v>21.6</v>
      </c>
      <c r="H193" s="4">
        <f t="shared" si="88"/>
        <v>22.5</v>
      </c>
      <c r="I193" s="4">
        <f t="shared" si="88"/>
        <v>23.4</v>
      </c>
    </row>
    <row r="194" spans="1:14" ht="18" customHeight="1" x14ac:dyDescent="0.25">
      <c r="A194" s="55"/>
      <c r="B194" s="56"/>
      <c r="C194" s="57"/>
      <c r="D194" s="41" t="s">
        <v>17</v>
      </c>
      <c r="E194" s="4">
        <f t="shared" si="86"/>
        <v>88.300000000000011</v>
      </c>
      <c r="F194" s="4">
        <v>20.8</v>
      </c>
      <c r="G194" s="4">
        <v>21.6</v>
      </c>
      <c r="H194" s="4">
        <v>22.5</v>
      </c>
      <c r="I194" s="4">
        <v>23.4</v>
      </c>
    </row>
    <row r="195" spans="1:14" ht="22.5" customHeight="1" x14ac:dyDescent="0.25">
      <c r="A195" s="55" t="s">
        <v>353</v>
      </c>
      <c r="B195" s="56" t="s">
        <v>499</v>
      </c>
      <c r="C195" s="57" t="s">
        <v>327</v>
      </c>
      <c r="D195" s="41" t="s">
        <v>177</v>
      </c>
      <c r="E195" s="4">
        <f t="shared" si="86"/>
        <v>229.60000000000002</v>
      </c>
      <c r="F195" s="4">
        <f t="shared" ref="F195:I195" si="89">F196</f>
        <v>54.1</v>
      </c>
      <c r="G195" s="4">
        <f t="shared" si="89"/>
        <v>56.2</v>
      </c>
      <c r="H195" s="4">
        <f t="shared" si="89"/>
        <v>58.5</v>
      </c>
      <c r="I195" s="4">
        <f t="shared" si="89"/>
        <v>60.8</v>
      </c>
    </row>
    <row r="196" spans="1:14" ht="18" customHeight="1" x14ac:dyDescent="0.25">
      <c r="A196" s="55"/>
      <c r="B196" s="56"/>
      <c r="C196" s="57"/>
      <c r="D196" s="41" t="s">
        <v>17</v>
      </c>
      <c r="E196" s="4">
        <f t="shared" si="86"/>
        <v>229.60000000000002</v>
      </c>
      <c r="F196" s="4">
        <v>54.1</v>
      </c>
      <c r="G196" s="4">
        <v>56.2</v>
      </c>
      <c r="H196" s="4">
        <v>58.5</v>
      </c>
      <c r="I196" s="4">
        <v>60.8</v>
      </c>
    </row>
    <row r="197" spans="1:14" ht="23.25" customHeight="1" x14ac:dyDescent="0.25">
      <c r="A197" s="55" t="s">
        <v>22</v>
      </c>
      <c r="B197" s="56" t="s">
        <v>548</v>
      </c>
      <c r="C197" s="57" t="s">
        <v>63</v>
      </c>
      <c r="D197" s="41" t="s">
        <v>177</v>
      </c>
      <c r="E197" s="4">
        <f t="shared" ref="E197:E200" si="90">SUM(F197:I197)</f>
        <v>439.1</v>
      </c>
      <c r="F197" s="4">
        <v>148.30000000000001</v>
      </c>
      <c r="G197" s="4">
        <f t="shared" ref="G197:I197" si="91">G198</f>
        <v>93.1</v>
      </c>
      <c r="H197" s="4">
        <f t="shared" si="91"/>
        <v>96.9</v>
      </c>
      <c r="I197" s="4">
        <f t="shared" si="91"/>
        <v>100.8</v>
      </c>
      <c r="K197" s="3"/>
      <c r="L197" s="3"/>
      <c r="M197" s="3"/>
    </row>
    <row r="198" spans="1:14" ht="28.15" customHeight="1" x14ac:dyDescent="0.25">
      <c r="A198" s="55"/>
      <c r="B198" s="56"/>
      <c r="C198" s="57"/>
      <c r="D198" s="41" t="s">
        <v>17</v>
      </c>
      <c r="E198" s="4">
        <f t="shared" si="90"/>
        <v>439.1</v>
      </c>
      <c r="F198" s="4">
        <v>148.30000000000001</v>
      </c>
      <c r="G198" s="4">
        <v>93.1</v>
      </c>
      <c r="H198" s="4">
        <v>96.9</v>
      </c>
      <c r="I198" s="4">
        <v>100.8</v>
      </c>
      <c r="K198" s="3"/>
      <c r="L198" s="3"/>
      <c r="M198" s="3"/>
      <c r="N198" s="3"/>
    </row>
    <row r="199" spans="1:14" ht="21" customHeight="1" x14ac:dyDescent="0.25">
      <c r="A199" s="55" t="s">
        <v>24</v>
      </c>
      <c r="B199" s="56" t="s">
        <v>108</v>
      </c>
      <c r="C199" s="57" t="s">
        <v>107</v>
      </c>
      <c r="D199" s="41" t="s">
        <v>177</v>
      </c>
      <c r="E199" s="4">
        <f t="shared" si="90"/>
        <v>314.59999999999997</v>
      </c>
      <c r="F199" s="4">
        <f>F200</f>
        <v>74.099999999999994</v>
      </c>
      <c r="G199" s="4">
        <f>G200</f>
        <v>77.099999999999994</v>
      </c>
      <c r="H199" s="4">
        <f t="shared" ref="H199:I199" si="92">H200</f>
        <v>80.099999999999994</v>
      </c>
      <c r="I199" s="4">
        <f t="shared" si="92"/>
        <v>83.3</v>
      </c>
      <c r="J199" s="3"/>
      <c r="K199" s="3"/>
      <c r="L199" s="3"/>
    </row>
    <row r="200" spans="1:14" ht="18" customHeight="1" x14ac:dyDescent="0.25">
      <c r="A200" s="55"/>
      <c r="B200" s="56"/>
      <c r="C200" s="57"/>
      <c r="D200" s="41" t="s">
        <v>17</v>
      </c>
      <c r="E200" s="4">
        <f t="shared" si="90"/>
        <v>314.59999999999997</v>
      </c>
      <c r="F200" s="4">
        <v>74.099999999999994</v>
      </c>
      <c r="G200" s="4">
        <v>77.099999999999994</v>
      </c>
      <c r="H200" s="4">
        <v>80.099999999999994</v>
      </c>
      <c r="I200" s="4">
        <v>83.3</v>
      </c>
    </row>
    <row r="201" spans="1:14" ht="18" customHeight="1" x14ac:dyDescent="0.25">
      <c r="A201" s="55" t="s">
        <v>26</v>
      </c>
      <c r="B201" s="56" t="s">
        <v>500</v>
      </c>
      <c r="C201" s="57" t="s">
        <v>63</v>
      </c>
      <c r="D201" s="41" t="s">
        <v>177</v>
      </c>
      <c r="E201" s="4">
        <f t="shared" si="86"/>
        <v>609</v>
      </c>
      <c r="F201" s="4">
        <f>F202</f>
        <v>143.4</v>
      </c>
      <c r="G201" s="4">
        <f>G202</f>
        <v>149.19999999999999</v>
      </c>
      <c r="H201" s="4">
        <f t="shared" ref="H201:I201" si="93">H202</f>
        <v>155.1</v>
      </c>
      <c r="I201" s="4">
        <f t="shared" si="93"/>
        <v>161.30000000000001</v>
      </c>
    </row>
    <row r="202" spans="1:14" ht="18" customHeight="1" x14ac:dyDescent="0.25">
      <c r="A202" s="55"/>
      <c r="B202" s="56"/>
      <c r="C202" s="57"/>
      <c r="D202" s="41" t="s">
        <v>17</v>
      </c>
      <c r="E202" s="4">
        <f t="shared" si="86"/>
        <v>609</v>
      </c>
      <c r="F202" s="4">
        <v>143.4</v>
      </c>
      <c r="G202" s="4">
        <v>149.19999999999999</v>
      </c>
      <c r="H202" s="4">
        <v>155.1</v>
      </c>
      <c r="I202" s="4">
        <v>161.30000000000001</v>
      </c>
    </row>
    <row r="203" spans="1:14" ht="18" customHeight="1" x14ac:dyDescent="0.25">
      <c r="A203" s="47" t="s">
        <v>27</v>
      </c>
      <c r="B203" s="64" t="s">
        <v>109</v>
      </c>
      <c r="C203" s="50"/>
      <c r="D203" s="41" t="s">
        <v>209</v>
      </c>
      <c r="E203" s="4">
        <f>E204+E205</f>
        <v>31725.599999999999</v>
      </c>
      <c r="F203" s="4">
        <f t="shared" ref="F203:I203" si="94">F204+F205</f>
        <v>11523.2</v>
      </c>
      <c r="G203" s="4">
        <f t="shared" si="94"/>
        <v>10101.200000000001</v>
      </c>
      <c r="H203" s="4">
        <f t="shared" si="94"/>
        <v>10101.200000000001</v>
      </c>
      <c r="I203" s="4">
        <f t="shared" si="94"/>
        <v>0</v>
      </c>
    </row>
    <row r="204" spans="1:14" ht="18" customHeight="1" x14ac:dyDescent="0.25">
      <c r="A204" s="48"/>
      <c r="B204" s="65"/>
      <c r="C204" s="51"/>
      <c r="D204" s="41" t="s">
        <v>17</v>
      </c>
      <c r="E204" s="4">
        <f>E207+E210</f>
        <v>1725.6000000000001</v>
      </c>
      <c r="F204" s="4">
        <f t="shared" ref="F204:I204" si="95">F207+F210</f>
        <v>1523.2</v>
      </c>
      <c r="G204" s="4">
        <f t="shared" si="95"/>
        <v>101.2</v>
      </c>
      <c r="H204" s="4">
        <f t="shared" si="95"/>
        <v>101.2</v>
      </c>
      <c r="I204" s="4">
        <f t="shared" si="95"/>
        <v>0</v>
      </c>
    </row>
    <row r="205" spans="1:14" ht="14.25" customHeight="1" x14ac:dyDescent="0.25">
      <c r="A205" s="48"/>
      <c r="B205" s="65"/>
      <c r="C205" s="52"/>
      <c r="D205" s="41" t="s">
        <v>19</v>
      </c>
      <c r="E205" s="4">
        <f>F205+G205+H205+I205</f>
        <v>30000</v>
      </c>
      <c r="F205" s="4">
        <f>F214+F208</f>
        <v>10000</v>
      </c>
      <c r="G205" s="4">
        <f t="shared" ref="G205:I205" si="96">G214</f>
        <v>10000</v>
      </c>
      <c r="H205" s="4">
        <f t="shared" si="96"/>
        <v>10000</v>
      </c>
      <c r="I205" s="4">
        <f t="shared" si="96"/>
        <v>0</v>
      </c>
      <c r="K205" s="3"/>
      <c r="L205" s="3"/>
      <c r="M205" s="3"/>
    </row>
    <row r="206" spans="1:14" ht="18" customHeight="1" x14ac:dyDescent="0.25">
      <c r="A206" s="48"/>
      <c r="B206" s="65"/>
      <c r="C206" s="57" t="s">
        <v>63</v>
      </c>
      <c r="D206" s="41" t="s">
        <v>177</v>
      </c>
      <c r="E206" s="4">
        <f>E207+E208</f>
        <v>11523.2</v>
      </c>
      <c r="F206" s="4">
        <f t="shared" ref="F206:I206" si="97">F207+F208</f>
        <v>11523.2</v>
      </c>
      <c r="G206" s="4">
        <f t="shared" si="97"/>
        <v>0</v>
      </c>
      <c r="H206" s="4">
        <f t="shared" si="97"/>
        <v>0</v>
      </c>
      <c r="I206" s="4">
        <f t="shared" si="97"/>
        <v>0</v>
      </c>
    </row>
    <row r="207" spans="1:14" ht="22.5" customHeight="1" x14ac:dyDescent="0.25">
      <c r="A207" s="48"/>
      <c r="B207" s="65"/>
      <c r="C207" s="57"/>
      <c r="D207" s="41" t="s">
        <v>17</v>
      </c>
      <c r="E207" s="4">
        <f>F207+G207+H207+I207</f>
        <v>1523.2</v>
      </c>
      <c r="F207" s="4">
        <f>F216+F219+F222+F225+F226</f>
        <v>1523.2</v>
      </c>
      <c r="G207" s="4">
        <f t="shared" ref="G207:I207" si="98">G216+G219+G222+G225</f>
        <v>0</v>
      </c>
      <c r="H207" s="4">
        <f t="shared" si="98"/>
        <v>0</v>
      </c>
      <c r="I207" s="4">
        <f t="shared" si="98"/>
        <v>0</v>
      </c>
    </row>
    <row r="208" spans="1:14" ht="18" customHeight="1" x14ac:dyDescent="0.25">
      <c r="A208" s="48"/>
      <c r="B208" s="65"/>
      <c r="C208" s="57"/>
      <c r="D208" s="41" t="s">
        <v>19</v>
      </c>
      <c r="E208" s="4">
        <f>F208+G208+H208+I208</f>
        <v>10000</v>
      </c>
      <c r="F208" s="4">
        <f>F217+F220+F223+F227</f>
        <v>10000</v>
      </c>
      <c r="G208" s="4">
        <f t="shared" ref="G208:I208" si="99">G217+G220+G223+G227</f>
        <v>0</v>
      </c>
      <c r="H208" s="4">
        <f t="shared" si="99"/>
        <v>0</v>
      </c>
      <c r="I208" s="4">
        <f t="shared" si="99"/>
        <v>0</v>
      </c>
    </row>
    <row r="209" spans="1:12" ht="18" customHeight="1" x14ac:dyDescent="0.25">
      <c r="A209" s="48"/>
      <c r="B209" s="65"/>
      <c r="C209" s="57" t="s">
        <v>110</v>
      </c>
      <c r="D209" s="41" t="s">
        <v>177</v>
      </c>
      <c r="E209" s="4">
        <f>SUM(F209:I209)</f>
        <v>20202.400000000001</v>
      </c>
      <c r="F209" s="4">
        <f t="shared" ref="F209:I209" si="100">F210+F211</f>
        <v>0</v>
      </c>
      <c r="G209" s="4">
        <f t="shared" si="100"/>
        <v>10101.200000000001</v>
      </c>
      <c r="H209" s="4">
        <f t="shared" si="100"/>
        <v>10101.200000000001</v>
      </c>
      <c r="I209" s="4">
        <f t="shared" si="100"/>
        <v>0</v>
      </c>
    </row>
    <row r="210" spans="1:12" ht="18" customHeight="1" x14ac:dyDescent="0.25">
      <c r="A210" s="48"/>
      <c r="B210" s="65"/>
      <c r="C210" s="57"/>
      <c r="D210" s="41" t="s">
        <v>17</v>
      </c>
      <c r="E210" s="4">
        <f>SUM(F210:I210)</f>
        <v>202.4</v>
      </c>
      <c r="F210" s="1">
        <v>0</v>
      </c>
      <c r="G210" s="1">
        <f t="shared" ref="G210:I210" si="101">G213</f>
        <v>101.2</v>
      </c>
      <c r="H210" s="1">
        <f t="shared" si="101"/>
        <v>101.2</v>
      </c>
      <c r="I210" s="1">
        <f t="shared" si="101"/>
        <v>0</v>
      </c>
    </row>
    <row r="211" spans="1:12" ht="22.5" customHeight="1" x14ac:dyDescent="0.25">
      <c r="A211" s="49"/>
      <c r="B211" s="66"/>
      <c r="C211" s="57"/>
      <c r="D211" s="41" t="s">
        <v>19</v>
      </c>
      <c r="E211" s="4">
        <f>F211+G211+H211+I211</f>
        <v>20000</v>
      </c>
      <c r="F211" s="1">
        <v>0</v>
      </c>
      <c r="G211" s="1">
        <f t="shared" ref="G211:I211" si="102">G214</f>
        <v>10000</v>
      </c>
      <c r="H211" s="1">
        <f t="shared" si="102"/>
        <v>10000</v>
      </c>
      <c r="I211" s="1">
        <f t="shared" si="102"/>
        <v>0</v>
      </c>
      <c r="J211" s="3"/>
      <c r="K211" s="3"/>
      <c r="L211" s="3"/>
    </row>
    <row r="212" spans="1:12" ht="18" customHeight="1" x14ac:dyDescent="0.25">
      <c r="A212" s="55" t="s">
        <v>555</v>
      </c>
      <c r="B212" s="56" t="s">
        <v>122</v>
      </c>
      <c r="C212" s="57" t="s">
        <v>110</v>
      </c>
      <c r="D212" s="41" t="s">
        <v>177</v>
      </c>
      <c r="E212" s="4">
        <f t="shared" ref="E212:E214" si="103">SUM(F212:I212)</f>
        <v>20202.400000000001</v>
      </c>
      <c r="F212" s="4">
        <f t="shared" ref="F212:I212" si="104">F213+F214</f>
        <v>0</v>
      </c>
      <c r="G212" s="4">
        <f t="shared" si="104"/>
        <v>10101.200000000001</v>
      </c>
      <c r="H212" s="4">
        <f t="shared" si="104"/>
        <v>10101.200000000001</v>
      </c>
      <c r="I212" s="4">
        <f t="shared" si="104"/>
        <v>0</v>
      </c>
    </row>
    <row r="213" spans="1:12" ht="18" customHeight="1" x14ac:dyDescent="0.25">
      <c r="A213" s="55"/>
      <c r="B213" s="56"/>
      <c r="C213" s="57"/>
      <c r="D213" s="41" t="s">
        <v>17</v>
      </c>
      <c r="E213" s="4">
        <f t="shared" si="103"/>
        <v>202.4</v>
      </c>
      <c r="F213" s="4">
        <f>121.6-101.2-20.4</f>
        <v>0</v>
      </c>
      <c r="G213" s="4">
        <v>101.2</v>
      </c>
      <c r="H213" s="4">
        <v>101.2</v>
      </c>
      <c r="I213" s="4">
        <v>0</v>
      </c>
    </row>
    <row r="214" spans="1:12" ht="18" customHeight="1" x14ac:dyDescent="0.25">
      <c r="A214" s="55"/>
      <c r="B214" s="56"/>
      <c r="C214" s="57"/>
      <c r="D214" s="41" t="s">
        <v>19</v>
      </c>
      <c r="E214" s="4">
        <f t="shared" si="103"/>
        <v>20000</v>
      </c>
      <c r="F214" s="4">
        <f>12000-10000-2000</f>
        <v>0</v>
      </c>
      <c r="G214" s="4">
        <v>10000</v>
      </c>
      <c r="H214" s="4">
        <v>10000</v>
      </c>
      <c r="I214" s="4">
        <v>0</v>
      </c>
    </row>
    <row r="215" spans="1:12" ht="18" customHeight="1" x14ac:dyDescent="0.25">
      <c r="A215" s="47" t="s">
        <v>556</v>
      </c>
      <c r="B215" s="64" t="s">
        <v>501</v>
      </c>
      <c r="C215" s="50" t="s">
        <v>449</v>
      </c>
      <c r="D215" s="41" t="s">
        <v>177</v>
      </c>
      <c r="E215" s="4">
        <f>F215</f>
        <v>2525.3000000000002</v>
      </c>
      <c r="F215" s="4">
        <f>F216+F217</f>
        <v>2525.3000000000002</v>
      </c>
      <c r="G215" s="4">
        <v>0</v>
      </c>
      <c r="H215" s="4">
        <v>0</v>
      </c>
      <c r="I215" s="4">
        <v>0</v>
      </c>
      <c r="K215" s="3"/>
    </row>
    <row r="216" spans="1:12" ht="18" customHeight="1" x14ac:dyDescent="0.25">
      <c r="A216" s="48"/>
      <c r="B216" s="65"/>
      <c r="C216" s="51"/>
      <c r="D216" s="41" t="s">
        <v>17</v>
      </c>
      <c r="E216" s="4">
        <f t="shared" ref="E216:E217" si="105">F216</f>
        <v>25.3</v>
      </c>
      <c r="F216" s="4">
        <v>25.3</v>
      </c>
      <c r="G216" s="4">
        <v>0</v>
      </c>
      <c r="H216" s="4">
        <v>0</v>
      </c>
      <c r="I216" s="4">
        <v>0</v>
      </c>
      <c r="K216" s="3"/>
    </row>
    <row r="217" spans="1:12" ht="18" customHeight="1" x14ac:dyDescent="0.25">
      <c r="A217" s="49"/>
      <c r="B217" s="66"/>
      <c r="C217" s="52"/>
      <c r="D217" s="41" t="s">
        <v>19</v>
      </c>
      <c r="E217" s="4">
        <f t="shared" si="105"/>
        <v>2500</v>
      </c>
      <c r="F217" s="4">
        <v>2500</v>
      </c>
      <c r="G217" s="4">
        <v>0</v>
      </c>
      <c r="H217" s="4">
        <v>0</v>
      </c>
      <c r="I217" s="4">
        <v>0</v>
      </c>
      <c r="K217" s="3"/>
    </row>
    <row r="218" spans="1:12" ht="18" customHeight="1" x14ac:dyDescent="0.25">
      <c r="A218" s="47" t="s">
        <v>557</v>
      </c>
      <c r="B218" s="64" t="s">
        <v>502</v>
      </c>
      <c r="C218" s="50" t="s">
        <v>503</v>
      </c>
      <c r="D218" s="41" t="s">
        <v>177</v>
      </c>
      <c r="E218" s="4">
        <f>F218</f>
        <v>2525.3000000000002</v>
      </c>
      <c r="F218" s="4">
        <f>F219+F220</f>
        <v>2525.3000000000002</v>
      </c>
      <c r="G218" s="4">
        <v>0</v>
      </c>
      <c r="H218" s="4">
        <v>0</v>
      </c>
      <c r="I218" s="4">
        <v>0</v>
      </c>
      <c r="K218" s="3"/>
    </row>
    <row r="219" spans="1:12" ht="18" customHeight="1" x14ac:dyDescent="0.25">
      <c r="A219" s="48"/>
      <c r="B219" s="65"/>
      <c r="C219" s="51"/>
      <c r="D219" s="41" t="s">
        <v>17</v>
      </c>
      <c r="E219" s="4">
        <f t="shared" ref="E219:E220" si="106">F219</f>
        <v>25.3</v>
      </c>
      <c r="F219" s="4">
        <v>25.3</v>
      </c>
      <c r="G219" s="4">
        <v>0</v>
      </c>
      <c r="H219" s="4">
        <v>0</v>
      </c>
      <c r="I219" s="4">
        <v>0</v>
      </c>
      <c r="K219" s="3"/>
    </row>
    <row r="220" spans="1:12" ht="18" customHeight="1" x14ac:dyDescent="0.25">
      <c r="A220" s="49"/>
      <c r="B220" s="66"/>
      <c r="C220" s="52"/>
      <c r="D220" s="41" t="s">
        <v>19</v>
      </c>
      <c r="E220" s="4">
        <f t="shared" si="106"/>
        <v>2500</v>
      </c>
      <c r="F220" s="4">
        <v>2500</v>
      </c>
      <c r="G220" s="4">
        <v>0</v>
      </c>
      <c r="H220" s="4">
        <v>0</v>
      </c>
      <c r="I220" s="4">
        <v>0</v>
      </c>
      <c r="K220" s="3"/>
    </row>
    <row r="221" spans="1:12" ht="18" customHeight="1" x14ac:dyDescent="0.25">
      <c r="A221" s="47" t="s">
        <v>558</v>
      </c>
      <c r="B221" s="64" t="s">
        <v>504</v>
      </c>
      <c r="C221" s="50" t="s">
        <v>505</v>
      </c>
      <c r="D221" s="41" t="s">
        <v>177</v>
      </c>
      <c r="E221" s="4">
        <f>F221</f>
        <v>2525.3000000000002</v>
      </c>
      <c r="F221" s="4">
        <f>F222+F223</f>
        <v>2525.3000000000002</v>
      </c>
      <c r="G221" s="4">
        <v>0</v>
      </c>
      <c r="H221" s="4">
        <v>0</v>
      </c>
      <c r="I221" s="4">
        <v>0</v>
      </c>
      <c r="K221" s="3"/>
    </row>
    <row r="222" spans="1:12" ht="18" customHeight="1" x14ac:dyDescent="0.25">
      <c r="A222" s="48"/>
      <c r="B222" s="65"/>
      <c r="C222" s="51"/>
      <c r="D222" s="41" t="s">
        <v>17</v>
      </c>
      <c r="E222" s="4">
        <f t="shared" ref="E222:E223" si="107">F222</f>
        <v>25.3</v>
      </c>
      <c r="F222" s="4">
        <v>25.3</v>
      </c>
      <c r="G222" s="4">
        <v>0</v>
      </c>
      <c r="H222" s="4">
        <v>0</v>
      </c>
      <c r="I222" s="4">
        <v>0</v>
      </c>
      <c r="K222" s="3"/>
    </row>
    <row r="223" spans="1:12" ht="18" customHeight="1" x14ac:dyDescent="0.25">
      <c r="A223" s="49"/>
      <c r="B223" s="66"/>
      <c r="C223" s="52"/>
      <c r="D223" s="41" t="s">
        <v>19</v>
      </c>
      <c r="E223" s="4">
        <f t="shared" si="107"/>
        <v>2500</v>
      </c>
      <c r="F223" s="4">
        <v>2500</v>
      </c>
      <c r="G223" s="4">
        <v>0</v>
      </c>
      <c r="H223" s="4">
        <v>0</v>
      </c>
      <c r="I223" s="4">
        <v>0</v>
      </c>
      <c r="K223" s="3"/>
    </row>
    <row r="224" spans="1:12" ht="21.75" customHeight="1" x14ac:dyDescent="0.25">
      <c r="A224" s="47" t="s">
        <v>559</v>
      </c>
      <c r="B224" s="64" t="s">
        <v>550</v>
      </c>
      <c r="C224" s="50" t="s">
        <v>228</v>
      </c>
      <c r="D224" s="41" t="s">
        <v>177</v>
      </c>
      <c r="E224" s="4">
        <f>F224</f>
        <v>3947.3</v>
      </c>
      <c r="F224" s="4">
        <f>F225+F227+F226</f>
        <v>3947.3</v>
      </c>
      <c r="G224" s="4">
        <v>0</v>
      </c>
      <c r="H224" s="4">
        <v>0</v>
      </c>
      <c r="I224" s="4">
        <v>0</v>
      </c>
      <c r="K224" s="3"/>
    </row>
    <row r="225" spans="1:11" ht="21.75" customHeight="1" x14ac:dyDescent="0.25">
      <c r="A225" s="48"/>
      <c r="B225" s="65"/>
      <c r="C225" s="51"/>
      <c r="D225" s="41" t="s">
        <v>17</v>
      </c>
      <c r="E225" s="4">
        <f t="shared" ref="E225:E227" si="108">F225</f>
        <v>25.3</v>
      </c>
      <c r="F225" s="4">
        <v>25.3</v>
      </c>
      <c r="G225" s="4">
        <v>0</v>
      </c>
      <c r="H225" s="4">
        <v>0</v>
      </c>
      <c r="I225" s="4">
        <v>0</v>
      </c>
      <c r="K225" s="3"/>
    </row>
    <row r="226" spans="1:11" ht="24" customHeight="1" x14ac:dyDescent="0.25">
      <c r="A226" s="48"/>
      <c r="B226" s="65"/>
      <c r="C226" s="51"/>
      <c r="D226" s="41" t="s">
        <v>17</v>
      </c>
      <c r="E226" s="4">
        <f t="shared" si="108"/>
        <v>1422</v>
      </c>
      <c r="F226" s="4">
        <v>1422</v>
      </c>
      <c r="G226" s="4"/>
      <c r="H226" s="4"/>
      <c r="I226" s="4"/>
      <c r="K226" s="3"/>
    </row>
    <row r="227" spans="1:11" ht="24" customHeight="1" x14ac:dyDescent="0.25">
      <c r="A227" s="49"/>
      <c r="B227" s="66"/>
      <c r="C227" s="52"/>
      <c r="D227" s="41" t="s">
        <v>19</v>
      </c>
      <c r="E227" s="4">
        <f t="shared" si="108"/>
        <v>2500</v>
      </c>
      <c r="F227" s="4">
        <v>2500</v>
      </c>
      <c r="G227" s="4">
        <v>0</v>
      </c>
      <c r="H227" s="4">
        <v>0</v>
      </c>
      <c r="I227" s="4">
        <v>0</v>
      </c>
      <c r="K227" s="3"/>
    </row>
    <row r="228" spans="1:11" ht="18" customHeight="1" x14ac:dyDescent="0.25">
      <c r="A228" s="47" t="s">
        <v>354</v>
      </c>
      <c r="B228" s="64" t="s">
        <v>549</v>
      </c>
      <c r="C228" s="57" t="s">
        <v>63</v>
      </c>
      <c r="D228" s="41" t="s">
        <v>177</v>
      </c>
      <c r="E228" s="4">
        <f>E229+E230</f>
        <v>365.8</v>
      </c>
      <c r="F228" s="4">
        <v>149.80000000000001</v>
      </c>
      <c r="G228" s="4">
        <f t="shared" ref="G228" si="109">G229+G230</f>
        <v>216</v>
      </c>
      <c r="H228" s="4">
        <v>0</v>
      </c>
      <c r="I228" s="4">
        <v>0</v>
      </c>
      <c r="K228" s="3"/>
    </row>
    <row r="229" spans="1:11" ht="18" customHeight="1" x14ac:dyDescent="0.25">
      <c r="A229" s="48"/>
      <c r="B229" s="65"/>
      <c r="C229" s="57"/>
      <c r="D229" s="41" t="s">
        <v>17</v>
      </c>
      <c r="E229" s="4">
        <f>SUM(F229:I229)</f>
        <v>365.8</v>
      </c>
      <c r="F229" s="4">
        <v>149.80000000000001</v>
      </c>
      <c r="G229" s="4">
        <v>216</v>
      </c>
      <c r="H229" s="4">
        <v>0</v>
      </c>
      <c r="I229" s="4">
        <v>0</v>
      </c>
      <c r="K229" s="3"/>
    </row>
    <row r="230" spans="1:11" ht="18" customHeight="1" x14ac:dyDescent="0.25">
      <c r="A230" s="49"/>
      <c r="B230" s="66"/>
      <c r="C230" s="57"/>
      <c r="D230" s="41" t="s">
        <v>19</v>
      </c>
      <c r="E230" s="4">
        <f>SUM(F230:I230)</f>
        <v>0</v>
      </c>
      <c r="F230" s="4">
        <v>0</v>
      </c>
      <c r="G230" s="4">
        <v>0</v>
      </c>
      <c r="H230" s="4">
        <v>0</v>
      </c>
      <c r="I230" s="4">
        <v>0</v>
      </c>
    </row>
    <row r="231" spans="1:11" ht="18" customHeight="1" x14ac:dyDescent="0.25">
      <c r="A231" s="71" t="s">
        <v>405</v>
      </c>
      <c r="B231" s="71"/>
      <c r="C231" s="55"/>
      <c r="D231" s="41" t="s">
        <v>177</v>
      </c>
      <c r="E231" s="4">
        <f>SUM(F231:I231)</f>
        <v>33831.700000000004</v>
      </c>
      <c r="F231" s="4">
        <f t="shared" ref="F231:I231" si="110">F232+F233</f>
        <v>12127.8</v>
      </c>
      <c r="G231" s="4">
        <f t="shared" si="110"/>
        <v>10729</v>
      </c>
      <c r="H231" s="4">
        <f t="shared" si="110"/>
        <v>10529.5</v>
      </c>
      <c r="I231" s="4">
        <f t="shared" si="110"/>
        <v>445.40000000000003</v>
      </c>
    </row>
    <row r="232" spans="1:11" ht="18" customHeight="1" x14ac:dyDescent="0.25">
      <c r="A232" s="71"/>
      <c r="B232" s="71"/>
      <c r="C232" s="55"/>
      <c r="D232" s="41" t="s">
        <v>17</v>
      </c>
      <c r="E232" s="4">
        <f>F232+G232+H232+I232</f>
        <v>3831.7000000000003</v>
      </c>
      <c r="F232" s="4">
        <f>F192+F194+F196+F198+F200+F202+F204+F229</f>
        <v>2127.8000000000002</v>
      </c>
      <c r="G232" s="4">
        <f t="shared" ref="G232:I232" si="111">G192+G194+G196+G198+G200+G202+G204+G229</f>
        <v>729</v>
      </c>
      <c r="H232" s="4">
        <f t="shared" si="111"/>
        <v>529.50000000000011</v>
      </c>
      <c r="I232" s="4">
        <f t="shared" si="111"/>
        <v>445.40000000000003</v>
      </c>
    </row>
    <row r="233" spans="1:11" ht="18" customHeight="1" x14ac:dyDescent="0.25">
      <c r="A233" s="71"/>
      <c r="B233" s="71"/>
      <c r="C233" s="55"/>
      <c r="D233" s="41" t="s">
        <v>19</v>
      </c>
      <c r="E233" s="4">
        <f>SUM(F233:I233)</f>
        <v>30000</v>
      </c>
      <c r="F233" s="4">
        <f>F205</f>
        <v>10000</v>
      </c>
      <c r="G233" s="4">
        <f>G211</f>
        <v>10000</v>
      </c>
      <c r="H233" s="4">
        <f>H211</f>
        <v>10000</v>
      </c>
      <c r="I233" s="4">
        <f>I211</f>
        <v>0</v>
      </c>
    </row>
    <row r="234" spans="1:11" ht="18" customHeight="1" x14ac:dyDescent="0.25">
      <c r="A234" s="57" t="s">
        <v>123</v>
      </c>
      <c r="B234" s="57"/>
      <c r="C234" s="57"/>
      <c r="D234" s="57"/>
      <c r="E234" s="57"/>
      <c r="F234" s="57"/>
      <c r="G234" s="57"/>
      <c r="H234" s="57"/>
      <c r="I234" s="57"/>
    </row>
    <row r="235" spans="1:11" ht="18" customHeight="1" x14ac:dyDescent="0.25">
      <c r="A235" s="55" t="s">
        <v>356</v>
      </c>
      <c r="B235" s="56" t="s">
        <v>124</v>
      </c>
      <c r="C235" s="57" t="s">
        <v>65</v>
      </c>
      <c r="D235" s="41" t="s">
        <v>177</v>
      </c>
      <c r="E235" s="4">
        <f t="shared" ref="E235:E242" si="112">SUM(F235:I235)</f>
        <v>9647.9</v>
      </c>
      <c r="F235" s="4">
        <f t="shared" ref="F235:I235" si="113">F236+F237</f>
        <v>2961.2</v>
      </c>
      <c r="G235" s="4">
        <f t="shared" si="113"/>
        <v>2242.2000000000003</v>
      </c>
      <c r="H235" s="4">
        <f t="shared" si="113"/>
        <v>2320.8000000000002</v>
      </c>
      <c r="I235" s="4">
        <f t="shared" si="113"/>
        <v>2123.6999999999998</v>
      </c>
    </row>
    <row r="236" spans="1:11" ht="18" customHeight="1" x14ac:dyDescent="0.25">
      <c r="A236" s="55"/>
      <c r="B236" s="56"/>
      <c r="C236" s="57"/>
      <c r="D236" s="41" t="s">
        <v>17</v>
      </c>
      <c r="E236" s="4">
        <f t="shared" si="112"/>
        <v>8017</v>
      </c>
      <c r="F236" s="4">
        <v>1887.9</v>
      </c>
      <c r="G236" s="4">
        <v>1963.4</v>
      </c>
      <c r="H236" s="4">
        <v>2042</v>
      </c>
      <c r="I236" s="4">
        <v>2123.6999999999998</v>
      </c>
    </row>
    <row r="237" spans="1:11" ht="18" customHeight="1" x14ac:dyDescent="0.25">
      <c r="A237" s="55"/>
      <c r="B237" s="56"/>
      <c r="C237" s="41" t="s">
        <v>65</v>
      </c>
      <c r="D237" s="41" t="s">
        <v>19</v>
      </c>
      <c r="E237" s="4">
        <f t="shared" si="112"/>
        <v>1630.8999999999999</v>
      </c>
      <c r="F237" s="4">
        <v>1073.3</v>
      </c>
      <c r="G237" s="4">
        <v>278.8</v>
      </c>
      <c r="H237" s="4">
        <v>278.8</v>
      </c>
      <c r="I237" s="4">
        <v>0</v>
      </c>
    </row>
    <row r="238" spans="1:11" ht="18" customHeight="1" x14ac:dyDescent="0.25">
      <c r="A238" s="55" t="s">
        <v>357</v>
      </c>
      <c r="B238" s="56" t="s">
        <v>507</v>
      </c>
      <c r="C238" s="57" t="s">
        <v>63</v>
      </c>
      <c r="D238" s="41" t="s">
        <v>177</v>
      </c>
      <c r="E238" s="4">
        <f t="shared" si="112"/>
        <v>57.8</v>
      </c>
      <c r="F238" s="4">
        <f t="shared" ref="F238:I238" si="114">F239</f>
        <v>13.6</v>
      </c>
      <c r="G238" s="4">
        <f t="shared" si="114"/>
        <v>14.2</v>
      </c>
      <c r="H238" s="4">
        <f t="shared" si="114"/>
        <v>14.7</v>
      </c>
      <c r="I238" s="4">
        <f t="shared" si="114"/>
        <v>15.3</v>
      </c>
    </row>
    <row r="239" spans="1:11" ht="18" customHeight="1" x14ac:dyDescent="0.25">
      <c r="A239" s="55"/>
      <c r="B239" s="56"/>
      <c r="C239" s="57"/>
      <c r="D239" s="41" t="s">
        <v>17</v>
      </c>
      <c r="E239" s="4">
        <f t="shared" si="112"/>
        <v>57.8</v>
      </c>
      <c r="F239" s="4">
        <v>13.6</v>
      </c>
      <c r="G239" s="4">
        <v>14.2</v>
      </c>
      <c r="H239" s="4">
        <v>14.7</v>
      </c>
      <c r="I239" s="4">
        <v>15.3</v>
      </c>
    </row>
    <row r="240" spans="1:11" ht="21.75" customHeight="1" x14ac:dyDescent="0.25">
      <c r="A240" s="71" t="s">
        <v>406</v>
      </c>
      <c r="B240" s="71"/>
      <c r="C240" s="57"/>
      <c r="D240" s="41" t="s">
        <v>177</v>
      </c>
      <c r="E240" s="4">
        <f t="shared" si="112"/>
        <v>9705.7000000000007</v>
      </c>
      <c r="F240" s="4">
        <f t="shared" ref="F240:I240" si="115">F241+F242</f>
        <v>2974.8</v>
      </c>
      <c r="G240" s="4">
        <f t="shared" si="115"/>
        <v>2256.4</v>
      </c>
      <c r="H240" s="4">
        <f t="shared" si="115"/>
        <v>2335.5</v>
      </c>
      <c r="I240" s="4">
        <f t="shared" si="115"/>
        <v>2139</v>
      </c>
    </row>
    <row r="241" spans="1:14" ht="21.75" customHeight="1" x14ac:dyDescent="0.25">
      <c r="A241" s="71"/>
      <c r="B241" s="71"/>
      <c r="C241" s="57"/>
      <c r="D241" s="41" t="s">
        <v>17</v>
      </c>
      <c r="E241" s="4">
        <f t="shared" si="112"/>
        <v>8074.8</v>
      </c>
      <c r="F241" s="4">
        <f>F239+F236</f>
        <v>1901.5</v>
      </c>
      <c r="G241" s="4">
        <f t="shared" ref="G241:I241" si="116">G239+G236</f>
        <v>1977.6000000000001</v>
      </c>
      <c r="H241" s="4">
        <f t="shared" si="116"/>
        <v>2056.6999999999998</v>
      </c>
      <c r="I241" s="4">
        <f t="shared" si="116"/>
        <v>2139</v>
      </c>
    </row>
    <row r="242" spans="1:14" ht="21.75" customHeight="1" x14ac:dyDescent="0.25">
      <c r="A242" s="71"/>
      <c r="B242" s="71"/>
      <c r="C242" s="57"/>
      <c r="D242" s="41" t="s">
        <v>19</v>
      </c>
      <c r="E242" s="4">
        <f t="shared" si="112"/>
        <v>1630.8999999999999</v>
      </c>
      <c r="F242" s="4">
        <f>F237</f>
        <v>1073.3</v>
      </c>
      <c r="G242" s="4">
        <f>G237</f>
        <v>278.8</v>
      </c>
      <c r="H242" s="4">
        <f>H237</f>
        <v>278.8</v>
      </c>
      <c r="I242" s="4">
        <f>I237</f>
        <v>0</v>
      </c>
    </row>
    <row r="243" spans="1:14" ht="18" customHeight="1" x14ac:dyDescent="0.25">
      <c r="A243" s="57" t="s">
        <v>127</v>
      </c>
      <c r="B243" s="57"/>
      <c r="C243" s="57"/>
      <c r="D243" s="57"/>
      <c r="E243" s="57"/>
      <c r="F243" s="57"/>
      <c r="G243" s="57"/>
      <c r="H243" s="57"/>
      <c r="I243" s="57"/>
    </row>
    <row r="244" spans="1:14" ht="23.25" customHeight="1" x14ac:dyDescent="0.25">
      <c r="A244" s="55" t="s">
        <v>366</v>
      </c>
      <c r="B244" s="56" t="s">
        <v>128</v>
      </c>
      <c r="C244" s="57" t="s">
        <v>129</v>
      </c>
      <c r="D244" s="41" t="s">
        <v>177</v>
      </c>
      <c r="E244" s="4">
        <f t="shared" ref="E244:E272" si="117">SUM(F244:I244)</f>
        <v>460.8</v>
      </c>
      <c r="F244" s="4">
        <f t="shared" ref="F244:I244" si="118">F245</f>
        <v>24.3</v>
      </c>
      <c r="G244" s="4">
        <f t="shared" si="118"/>
        <v>382.8</v>
      </c>
      <c r="H244" s="4">
        <f t="shared" si="118"/>
        <v>26.3</v>
      </c>
      <c r="I244" s="4">
        <f t="shared" si="118"/>
        <v>27.4</v>
      </c>
    </row>
    <row r="245" spans="1:14" ht="23.25" customHeight="1" x14ac:dyDescent="0.25">
      <c r="A245" s="55"/>
      <c r="B245" s="56"/>
      <c r="C245" s="57"/>
      <c r="D245" s="41" t="s">
        <v>17</v>
      </c>
      <c r="E245" s="4">
        <f t="shared" si="117"/>
        <v>460.8</v>
      </c>
      <c r="F245" s="4">
        <v>24.3</v>
      </c>
      <c r="G245" s="4">
        <f>25.3+357.5</f>
        <v>382.8</v>
      </c>
      <c r="H245" s="4">
        <v>26.3</v>
      </c>
      <c r="I245" s="4">
        <v>27.4</v>
      </c>
    </row>
    <row r="246" spans="1:14" ht="25.5" customHeight="1" x14ac:dyDescent="0.25">
      <c r="A246" s="47" t="s">
        <v>367</v>
      </c>
      <c r="B246" s="56" t="s">
        <v>553</v>
      </c>
      <c r="C246" s="57" t="s">
        <v>554</v>
      </c>
      <c r="D246" s="41" t="s">
        <v>177</v>
      </c>
      <c r="E246" s="4">
        <f t="shared" si="117"/>
        <v>1531.7</v>
      </c>
      <c r="F246" s="4">
        <f t="shared" ref="F246:I252" si="119">F247</f>
        <v>360.7</v>
      </c>
      <c r="G246" s="4">
        <f t="shared" si="119"/>
        <v>375.1</v>
      </c>
      <c r="H246" s="4">
        <f t="shared" si="119"/>
        <v>390.20000000000005</v>
      </c>
      <c r="I246" s="4">
        <f t="shared" si="119"/>
        <v>405.7</v>
      </c>
    </row>
    <row r="247" spans="1:14" ht="23.25" customHeight="1" x14ac:dyDescent="0.25">
      <c r="A247" s="49"/>
      <c r="B247" s="56"/>
      <c r="C247" s="57"/>
      <c r="D247" s="41" t="s">
        <v>17</v>
      </c>
      <c r="E247" s="4">
        <f t="shared" si="117"/>
        <v>1531.7</v>
      </c>
      <c r="F247" s="4">
        <f>F249+F251+F253+F255+F257+F259+F261+F263+F265+F267</f>
        <v>360.7</v>
      </c>
      <c r="G247" s="4">
        <f t="shared" ref="G247:I247" si="120">G249+G251+G253+G255+G257+G259+G261+G263+G265+G267</f>
        <v>375.1</v>
      </c>
      <c r="H247" s="4">
        <f t="shared" si="120"/>
        <v>390.20000000000005</v>
      </c>
      <c r="I247" s="4">
        <f t="shared" si="120"/>
        <v>405.7</v>
      </c>
    </row>
    <row r="248" spans="1:14" ht="22.5" customHeight="1" x14ac:dyDescent="0.25">
      <c r="A248" s="47" t="s">
        <v>551</v>
      </c>
      <c r="B248" s="56" t="s">
        <v>552</v>
      </c>
      <c r="C248" s="57" t="s">
        <v>229</v>
      </c>
      <c r="D248" s="41" t="s">
        <v>177</v>
      </c>
      <c r="E248" s="4">
        <f t="shared" ref="E248:E249" si="121">SUM(F248:I248)</f>
        <v>0</v>
      </c>
      <c r="F248" s="4">
        <f t="shared" si="119"/>
        <v>0</v>
      </c>
      <c r="G248" s="4">
        <f t="shared" si="119"/>
        <v>0</v>
      </c>
      <c r="H248" s="4">
        <f t="shared" si="119"/>
        <v>0</v>
      </c>
      <c r="I248" s="4">
        <f t="shared" si="119"/>
        <v>0</v>
      </c>
    </row>
    <row r="249" spans="1:14" ht="23.25" customHeight="1" x14ac:dyDescent="0.25">
      <c r="A249" s="49"/>
      <c r="B249" s="56"/>
      <c r="C249" s="57"/>
      <c r="D249" s="41" t="s">
        <v>17</v>
      </c>
      <c r="E249" s="4">
        <f t="shared" si="121"/>
        <v>0</v>
      </c>
      <c r="F249" s="4">
        <v>0</v>
      </c>
      <c r="G249" s="4">
        <v>0</v>
      </c>
      <c r="H249" s="4">
        <v>0</v>
      </c>
      <c r="I249" s="4">
        <v>0</v>
      </c>
    </row>
    <row r="250" spans="1:14" ht="22.5" customHeight="1" x14ac:dyDescent="0.25">
      <c r="A250" s="47" t="s">
        <v>407</v>
      </c>
      <c r="B250" s="56" t="s">
        <v>509</v>
      </c>
      <c r="C250" s="57" t="s">
        <v>107</v>
      </c>
      <c r="D250" s="41" t="s">
        <v>177</v>
      </c>
      <c r="E250" s="4">
        <f t="shared" ref="E250:E251" si="122">SUM(F250:I250)</f>
        <v>0</v>
      </c>
      <c r="F250" s="4">
        <f t="shared" si="119"/>
        <v>0</v>
      </c>
      <c r="G250" s="4">
        <f t="shared" si="119"/>
        <v>0</v>
      </c>
      <c r="H250" s="4">
        <f t="shared" si="119"/>
        <v>0</v>
      </c>
      <c r="I250" s="4">
        <f t="shared" si="119"/>
        <v>0</v>
      </c>
    </row>
    <row r="251" spans="1:14" ht="18" customHeight="1" x14ac:dyDescent="0.25">
      <c r="A251" s="49"/>
      <c r="B251" s="56"/>
      <c r="C251" s="57"/>
      <c r="D251" s="41" t="s">
        <v>17</v>
      </c>
      <c r="E251" s="4">
        <f t="shared" si="122"/>
        <v>0</v>
      </c>
      <c r="F251" s="4">
        <v>0</v>
      </c>
      <c r="G251" s="4">
        <v>0</v>
      </c>
      <c r="H251" s="4">
        <v>0</v>
      </c>
      <c r="I251" s="4">
        <v>0</v>
      </c>
    </row>
    <row r="252" spans="1:14" ht="18" customHeight="1" x14ac:dyDescent="0.25">
      <c r="A252" s="47" t="s">
        <v>408</v>
      </c>
      <c r="B252" s="56" t="s">
        <v>183</v>
      </c>
      <c r="C252" s="57" t="s">
        <v>63</v>
      </c>
      <c r="D252" s="41" t="s">
        <v>177</v>
      </c>
      <c r="E252" s="4">
        <f t="shared" si="117"/>
        <v>115.19999999999999</v>
      </c>
      <c r="F252" s="4">
        <f t="shared" si="119"/>
        <v>27.1</v>
      </c>
      <c r="G252" s="4">
        <f t="shared" si="119"/>
        <v>28.2</v>
      </c>
      <c r="H252" s="4">
        <f t="shared" si="119"/>
        <v>29.4</v>
      </c>
      <c r="I252" s="4">
        <f t="shared" si="119"/>
        <v>30.5</v>
      </c>
      <c r="K252" s="3"/>
    </row>
    <row r="253" spans="1:14" ht="18" customHeight="1" x14ac:dyDescent="0.25">
      <c r="A253" s="49"/>
      <c r="B253" s="56"/>
      <c r="C253" s="57"/>
      <c r="D253" s="41" t="s">
        <v>17</v>
      </c>
      <c r="E253" s="4">
        <f t="shared" si="117"/>
        <v>115.19999999999999</v>
      </c>
      <c r="F253" s="4">
        <v>27.1</v>
      </c>
      <c r="G253" s="4">
        <v>28.2</v>
      </c>
      <c r="H253" s="4">
        <v>29.4</v>
      </c>
      <c r="I253" s="4">
        <v>30.5</v>
      </c>
      <c r="K253" s="3"/>
      <c r="L253" s="3"/>
      <c r="M253" s="3"/>
    </row>
    <row r="254" spans="1:14" ht="24.75" customHeight="1" x14ac:dyDescent="0.25">
      <c r="A254" s="47" t="s">
        <v>409</v>
      </c>
      <c r="B254" s="56" t="s">
        <v>508</v>
      </c>
      <c r="C254" s="57" t="s">
        <v>131</v>
      </c>
      <c r="D254" s="41" t="s">
        <v>177</v>
      </c>
      <c r="E254" s="4">
        <f t="shared" si="117"/>
        <v>386.79999999999995</v>
      </c>
      <c r="F254" s="4">
        <f t="shared" ref="F254:I254" si="123">F255</f>
        <v>91.1</v>
      </c>
      <c r="G254" s="4">
        <f t="shared" si="123"/>
        <v>94.8</v>
      </c>
      <c r="H254" s="4">
        <f t="shared" si="123"/>
        <v>98.4</v>
      </c>
      <c r="I254" s="4">
        <f t="shared" si="123"/>
        <v>102.5</v>
      </c>
      <c r="K254" s="3"/>
      <c r="L254" s="3"/>
      <c r="M254" s="3"/>
    </row>
    <row r="255" spans="1:14" ht="18" customHeight="1" x14ac:dyDescent="0.25">
      <c r="A255" s="49"/>
      <c r="B255" s="56"/>
      <c r="C255" s="57"/>
      <c r="D255" s="41" t="s">
        <v>17</v>
      </c>
      <c r="E255" s="4">
        <f t="shared" si="117"/>
        <v>386.79999999999995</v>
      </c>
      <c r="F255" s="4">
        <v>91.1</v>
      </c>
      <c r="G255" s="4">
        <v>94.8</v>
      </c>
      <c r="H255" s="4">
        <v>98.4</v>
      </c>
      <c r="I255" s="4">
        <v>102.5</v>
      </c>
      <c r="K255" s="3"/>
      <c r="L255" s="3"/>
      <c r="M255" s="3"/>
      <c r="N255" s="3"/>
    </row>
    <row r="256" spans="1:14" ht="18" customHeight="1" x14ac:dyDescent="0.25">
      <c r="A256" s="47" t="s">
        <v>410</v>
      </c>
      <c r="B256" s="56" t="s">
        <v>185</v>
      </c>
      <c r="C256" s="57" t="s">
        <v>107</v>
      </c>
      <c r="D256" s="41" t="s">
        <v>177</v>
      </c>
      <c r="E256" s="4">
        <f t="shared" si="117"/>
        <v>34.4</v>
      </c>
      <c r="F256" s="4">
        <f t="shared" ref="F256:I256" si="124">F257</f>
        <v>8.1</v>
      </c>
      <c r="G256" s="4">
        <f t="shared" si="124"/>
        <v>8.4</v>
      </c>
      <c r="H256" s="4">
        <f t="shared" si="124"/>
        <v>8.8000000000000007</v>
      </c>
      <c r="I256" s="4">
        <f t="shared" si="124"/>
        <v>9.1</v>
      </c>
    </row>
    <row r="257" spans="1:12" ht="18" customHeight="1" x14ac:dyDescent="0.25">
      <c r="A257" s="49"/>
      <c r="B257" s="56"/>
      <c r="C257" s="57"/>
      <c r="D257" s="41" t="s">
        <v>17</v>
      </c>
      <c r="E257" s="4">
        <f t="shared" si="117"/>
        <v>34.4</v>
      </c>
      <c r="F257" s="4">
        <v>8.1</v>
      </c>
      <c r="G257" s="4">
        <v>8.4</v>
      </c>
      <c r="H257" s="4">
        <v>8.8000000000000007</v>
      </c>
      <c r="I257" s="4">
        <v>9.1</v>
      </c>
    </row>
    <row r="258" spans="1:12" ht="18" customHeight="1" x14ac:dyDescent="0.25">
      <c r="A258" s="47" t="s">
        <v>411</v>
      </c>
      <c r="B258" s="56" t="s">
        <v>186</v>
      </c>
      <c r="C258" s="57" t="s">
        <v>327</v>
      </c>
      <c r="D258" s="41" t="s">
        <v>177</v>
      </c>
      <c r="E258" s="4">
        <f t="shared" si="117"/>
        <v>161.30000000000001</v>
      </c>
      <c r="F258" s="4">
        <f t="shared" ref="F258:I258" si="125">F259</f>
        <v>38</v>
      </c>
      <c r="G258" s="4">
        <f t="shared" si="125"/>
        <v>39.5</v>
      </c>
      <c r="H258" s="4">
        <f t="shared" si="125"/>
        <v>41.1</v>
      </c>
      <c r="I258" s="4">
        <f t="shared" si="125"/>
        <v>42.7</v>
      </c>
      <c r="J258" s="3"/>
      <c r="K258" s="3"/>
      <c r="L258" s="3"/>
    </row>
    <row r="259" spans="1:12" ht="18" customHeight="1" x14ac:dyDescent="0.25">
      <c r="A259" s="49"/>
      <c r="B259" s="56"/>
      <c r="C259" s="57"/>
      <c r="D259" s="41" t="s">
        <v>17</v>
      </c>
      <c r="E259" s="4">
        <f t="shared" si="117"/>
        <v>161.30000000000001</v>
      </c>
      <c r="F259" s="4">
        <v>38</v>
      </c>
      <c r="G259" s="4">
        <v>39.5</v>
      </c>
      <c r="H259" s="4">
        <v>41.1</v>
      </c>
      <c r="I259" s="4">
        <v>42.7</v>
      </c>
    </row>
    <row r="260" spans="1:12" ht="18" customHeight="1" x14ac:dyDescent="0.25">
      <c r="A260" s="47" t="s">
        <v>412</v>
      </c>
      <c r="B260" s="56" t="s">
        <v>187</v>
      </c>
      <c r="C260" s="57" t="s">
        <v>230</v>
      </c>
      <c r="D260" s="41" t="s">
        <v>177</v>
      </c>
      <c r="E260" s="4">
        <f t="shared" si="117"/>
        <v>166.8</v>
      </c>
      <c r="F260" s="4">
        <f t="shared" ref="F260:I260" si="126">F261</f>
        <v>39.299999999999997</v>
      </c>
      <c r="G260" s="4">
        <f t="shared" si="126"/>
        <v>40.799999999999997</v>
      </c>
      <c r="H260" s="4">
        <f t="shared" si="126"/>
        <v>42.5</v>
      </c>
      <c r="I260" s="4">
        <f t="shared" si="126"/>
        <v>44.2</v>
      </c>
    </row>
    <row r="261" spans="1:12" ht="18" customHeight="1" x14ac:dyDescent="0.25">
      <c r="A261" s="49"/>
      <c r="B261" s="56"/>
      <c r="C261" s="57"/>
      <c r="D261" s="41" t="s">
        <v>17</v>
      </c>
      <c r="E261" s="4">
        <f t="shared" si="117"/>
        <v>166.8</v>
      </c>
      <c r="F261" s="4">
        <v>39.299999999999997</v>
      </c>
      <c r="G261" s="4">
        <v>40.799999999999997</v>
      </c>
      <c r="H261" s="4">
        <v>42.5</v>
      </c>
      <c r="I261" s="4">
        <v>44.2</v>
      </c>
    </row>
    <row r="262" spans="1:12" ht="18" customHeight="1" x14ac:dyDescent="0.25">
      <c r="A262" s="47" t="s">
        <v>413</v>
      </c>
      <c r="B262" s="56" t="s">
        <v>188</v>
      </c>
      <c r="C262" s="57" t="s">
        <v>130</v>
      </c>
      <c r="D262" s="41" t="s">
        <v>177</v>
      </c>
      <c r="E262" s="4">
        <f t="shared" si="117"/>
        <v>172.7</v>
      </c>
      <c r="F262" s="4">
        <f t="shared" ref="F262:I262" si="127">F263</f>
        <v>40.700000000000003</v>
      </c>
      <c r="G262" s="4">
        <f t="shared" si="127"/>
        <v>42.3</v>
      </c>
      <c r="H262" s="4">
        <f t="shared" si="127"/>
        <v>44</v>
      </c>
      <c r="I262" s="4">
        <f t="shared" si="127"/>
        <v>45.7</v>
      </c>
    </row>
    <row r="263" spans="1:12" ht="18" customHeight="1" x14ac:dyDescent="0.25">
      <c r="A263" s="49"/>
      <c r="B263" s="56"/>
      <c r="C263" s="57"/>
      <c r="D263" s="41" t="s">
        <v>17</v>
      </c>
      <c r="E263" s="4">
        <f t="shared" si="117"/>
        <v>172.7</v>
      </c>
      <c r="F263" s="4">
        <v>40.700000000000003</v>
      </c>
      <c r="G263" s="4">
        <v>42.3</v>
      </c>
      <c r="H263" s="4">
        <v>44</v>
      </c>
      <c r="I263" s="4">
        <v>45.7</v>
      </c>
    </row>
    <row r="264" spans="1:12" ht="18" customHeight="1" x14ac:dyDescent="0.25">
      <c r="A264" s="47" t="s">
        <v>414</v>
      </c>
      <c r="B264" s="56" t="s">
        <v>189</v>
      </c>
      <c r="C264" s="57" t="s">
        <v>327</v>
      </c>
      <c r="D264" s="41" t="s">
        <v>177</v>
      </c>
      <c r="E264" s="4">
        <f t="shared" si="117"/>
        <v>115.19999999999999</v>
      </c>
      <c r="F264" s="4">
        <f t="shared" ref="F264:I264" si="128">F265</f>
        <v>27.1</v>
      </c>
      <c r="G264" s="4">
        <f t="shared" si="128"/>
        <v>28.2</v>
      </c>
      <c r="H264" s="4">
        <f t="shared" si="128"/>
        <v>29.4</v>
      </c>
      <c r="I264" s="4">
        <f t="shared" si="128"/>
        <v>30.5</v>
      </c>
    </row>
    <row r="265" spans="1:12" ht="18" customHeight="1" x14ac:dyDescent="0.25">
      <c r="A265" s="49"/>
      <c r="B265" s="56"/>
      <c r="C265" s="57"/>
      <c r="D265" s="41" t="s">
        <v>17</v>
      </c>
      <c r="E265" s="4">
        <f t="shared" si="117"/>
        <v>115.19999999999999</v>
      </c>
      <c r="F265" s="4">
        <v>27.1</v>
      </c>
      <c r="G265" s="4">
        <v>28.2</v>
      </c>
      <c r="H265" s="4">
        <v>29.4</v>
      </c>
      <c r="I265" s="4">
        <v>30.5</v>
      </c>
    </row>
    <row r="266" spans="1:12" ht="18" customHeight="1" x14ac:dyDescent="0.25">
      <c r="A266" s="47" t="s">
        <v>415</v>
      </c>
      <c r="B266" s="56" t="s">
        <v>190</v>
      </c>
      <c r="C266" s="57" t="s">
        <v>327</v>
      </c>
      <c r="D266" s="41" t="s">
        <v>177</v>
      </c>
      <c r="E266" s="4">
        <f t="shared" si="117"/>
        <v>379.29999999999995</v>
      </c>
      <c r="F266" s="4">
        <f t="shared" ref="F266:I266" si="129">F267</f>
        <v>89.3</v>
      </c>
      <c r="G266" s="4">
        <f t="shared" si="129"/>
        <v>92.9</v>
      </c>
      <c r="H266" s="4">
        <f t="shared" si="129"/>
        <v>96.6</v>
      </c>
      <c r="I266" s="4">
        <f t="shared" si="129"/>
        <v>100.5</v>
      </c>
    </row>
    <row r="267" spans="1:12" ht="18" customHeight="1" x14ac:dyDescent="0.25">
      <c r="A267" s="49"/>
      <c r="B267" s="56"/>
      <c r="C267" s="57"/>
      <c r="D267" s="41" t="s">
        <v>17</v>
      </c>
      <c r="E267" s="4">
        <f t="shared" si="117"/>
        <v>379.29999999999995</v>
      </c>
      <c r="F267" s="4">
        <v>89.3</v>
      </c>
      <c r="G267" s="4">
        <v>92.9</v>
      </c>
      <c r="H267" s="4">
        <v>96.6</v>
      </c>
      <c r="I267" s="4">
        <v>100.5</v>
      </c>
    </row>
    <row r="268" spans="1:12" ht="18" customHeight="1" x14ac:dyDescent="0.25">
      <c r="A268" s="55" t="s">
        <v>368</v>
      </c>
      <c r="B268" s="56" t="s">
        <v>133</v>
      </c>
      <c r="C268" s="57" t="s">
        <v>134</v>
      </c>
      <c r="D268" s="41" t="s">
        <v>177</v>
      </c>
      <c r="E268" s="4">
        <f t="shared" si="117"/>
        <v>173.7</v>
      </c>
      <c r="F268" s="4">
        <f t="shared" ref="F268:I268" si="130">F269</f>
        <v>40.9</v>
      </c>
      <c r="G268" s="4">
        <f t="shared" si="130"/>
        <v>42.6</v>
      </c>
      <c r="H268" s="4">
        <f t="shared" si="130"/>
        <v>44.2</v>
      </c>
      <c r="I268" s="4">
        <f t="shared" si="130"/>
        <v>46</v>
      </c>
    </row>
    <row r="269" spans="1:12" ht="18" customHeight="1" x14ac:dyDescent="0.25">
      <c r="A269" s="55"/>
      <c r="B269" s="56"/>
      <c r="C269" s="57"/>
      <c r="D269" s="41" t="s">
        <v>17</v>
      </c>
      <c r="E269" s="4">
        <f t="shared" si="117"/>
        <v>173.7</v>
      </c>
      <c r="F269" s="4">
        <v>40.9</v>
      </c>
      <c r="G269" s="4">
        <v>42.6</v>
      </c>
      <c r="H269" s="4">
        <v>44.2</v>
      </c>
      <c r="I269" s="4">
        <v>46</v>
      </c>
    </row>
    <row r="270" spans="1:12" ht="18" customHeight="1" x14ac:dyDescent="0.25">
      <c r="A270" s="71" t="s">
        <v>419</v>
      </c>
      <c r="B270" s="71"/>
      <c r="C270" s="57"/>
      <c r="D270" s="41" t="s">
        <v>177</v>
      </c>
      <c r="E270" s="4">
        <f t="shared" si="117"/>
        <v>2166.2000000000003</v>
      </c>
      <c r="F270" s="4">
        <f t="shared" ref="F270:I270" si="131">F271+F272</f>
        <v>425.9</v>
      </c>
      <c r="G270" s="4">
        <f t="shared" si="131"/>
        <v>800.50000000000011</v>
      </c>
      <c r="H270" s="4">
        <f t="shared" si="131"/>
        <v>460.70000000000005</v>
      </c>
      <c r="I270" s="4">
        <f t="shared" si="131"/>
        <v>479.09999999999997</v>
      </c>
    </row>
    <row r="271" spans="1:12" ht="18" customHeight="1" x14ac:dyDescent="0.25">
      <c r="A271" s="71"/>
      <c r="B271" s="71"/>
      <c r="C271" s="57"/>
      <c r="D271" s="41" t="s">
        <v>17</v>
      </c>
      <c r="E271" s="4">
        <f>E245+E247+E269</f>
        <v>2166.1999999999998</v>
      </c>
      <c r="F271" s="4">
        <f>F245+F247+F269</f>
        <v>425.9</v>
      </c>
      <c r="G271" s="4">
        <f t="shared" ref="G271:I271" si="132">G245+G247+G269</f>
        <v>800.50000000000011</v>
      </c>
      <c r="H271" s="4">
        <f t="shared" si="132"/>
        <v>460.70000000000005</v>
      </c>
      <c r="I271" s="4">
        <f t="shared" si="132"/>
        <v>479.09999999999997</v>
      </c>
    </row>
    <row r="272" spans="1:12" ht="18" customHeight="1" x14ac:dyDescent="0.25">
      <c r="A272" s="71"/>
      <c r="B272" s="71"/>
      <c r="C272" s="57"/>
      <c r="D272" s="41" t="s">
        <v>19</v>
      </c>
      <c r="E272" s="4">
        <f t="shared" si="117"/>
        <v>0</v>
      </c>
      <c r="F272" s="4">
        <v>0</v>
      </c>
      <c r="G272" s="4">
        <v>0</v>
      </c>
      <c r="H272" s="4">
        <v>0</v>
      </c>
      <c r="I272" s="4">
        <v>0</v>
      </c>
    </row>
    <row r="273" spans="1:12" ht="18" customHeight="1" x14ac:dyDescent="0.25">
      <c r="A273" s="57" t="s">
        <v>136</v>
      </c>
      <c r="B273" s="57"/>
      <c r="C273" s="57"/>
      <c r="D273" s="57"/>
      <c r="E273" s="57"/>
      <c r="F273" s="57"/>
      <c r="G273" s="57"/>
      <c r="H273" s="57"/>
      <c r="I273" s="57"/>
    </row>
    <row r="274" spans="1:12" ht="18" customHeight="1" x14ac:dyDescent="0.25">
      <c r="A274" s="55" t="s">
        <v>377</v>
      </c>
      <c r="B274" s="56" t="s">
        <v>510</v>
      </c>
      <c r="C274" s="57" t="s">
        <v>107</v>
      </c>
      <c r="D274" s="41" t="s">
        <v>177</v>
      </c>
      <c r="E274" s="4">
        <f t="shared" ref="E274:E290" si="133">SUM(F274:I274)</f>
        <v>643.09999999999991</v>
      </c>
      <c r="F274" s="4">
        <f>F275</f>
        <v>189.2</v>
      </c>
      <c r="G274" s="4">
        <f t="shared" ref="G274:I274" si="134">G275</f>
        <v>145.5</v>
      </c>
      <c r="H274" s="4">
        <f t="shared" si="134"/>
        <v>151.1</v>
      </c>
      <c r="I274" s="4">
        <f t="shared" si="134"/>
        <v>157.30000000000001</v>
      </c>
    </row>
    <row r="275" spans="1:12" ht="18" customHeight="1" x14ac:dyDescent="0.25">
      <c r="A275" s="55"/>
      <c r="B275" s="56"/>
      <c r="C275" s="57"/>
      <c r="D275" s="41" t="s">
        <v>17</v>
      </c>
      <c r="E275" s="4">
        <f t="shared" si="133"/>
        <v>643.09999999999991</v>
      </c>
      <c r="F275" s="4">
        <v>189.2</v>
      </c>
      <c r="G275" s="4">
        <v>145.5</v>
      </c>
      <c r="H275" s="4">
        <v>151.1</v>
      </c>
      <c r="I275" s="4">
        <v>157.30000000000001</v>
      </c>
    </row>
    <row r="276" spans="1:12" ht="18" customHeight="1" x14ac:dyDescent="0.25">
      <c r="A276" s="57" t="s">
        <v>11</v>
      </c>
      <c r="B276" s="56" t="s">
        <v>139</v>
      </c>
      <c r="C276" s="57" t="s">
        <v>230</v>
      </c>
      <c r="D276" s="41" t="s">
        <v>177</v>
      </c>
      <c r="E276" s="4">
        <f t="shared" si="133"/>
        <v>49.4</v>
      </c>
      <c r="F276" s="4">
        <f>F277</f>
        <v>11.6</v>
      </c>
      <c r="G276" s="4">
        <f t="shared" ref="G276:I276" si="135">G277</f>
        <v>12.1</v>
      </c>
      <c r="H276" s="4">
        <f t="shared" si="135"/>
        <v>12.6</v>
      </c>
      <c r="I276" s="4">
        <f t="shared" si="135"/>
        <v>13.1</v>
      </c>
    </row>
    <row r="277" spans="1:12" ht="18" customHeight="1" x14ac:dyDescent="0.25">
      <c r="A277" s="57"/>
      <c r="B277" s="56"/>
      <c r="C277" s="57"/>
      <c r="D277" s="41" t="s">
        <v>17</v>
      </c>
      <c r="E277" s="4">
        <f t="shared" si="133"/>
        <v>49.4</v>
      </c>
      <c r="F277" s="4">
        <v>11.6</v>
      </c>
      <c r="G277" s="4">
        <v>12.1</v>
      </c>
      <c r="H277" s="4">
        <v>12.6</v>
      </c>
      <c r="I277" s="4">
        <v>13.1</v>
      </c>
    </row>
    <row r="278" spans="1:12" ht="18" customHeight="1" x14ac:dyDescent="0.25">
      <c r="A278" s="57" t="s">
        <v>140</v>
      </c>
      <c r="B278" s="56" t="s">
        <v>148</v>
      </c>
      <c r="C278" s="57" t="s">
        <v>134</v>
      </c>
      <c r="D278" s="41" t="s">
        <v>177</v>
      </c>
      <c r="E278" s="4">
        <f t="shared" si="133"/>
        <v>66.7</v>
      </c>
      <c r="F278" s="4">
        <f>F279</f>
        <v>15.7</v>
      </c>
      <c r="G278" s="4">
        <f t="shared" ref="G278:I278" si="136">G279</f>
        <v>16.3</v>
      </c>
      <c r="H278" s="4">
        <f t="shared" si="136"/>
        <v>17</v>
      </c>
      <c r="I278" s="4">
        <f t="shared" si="136"/>
        <v>17.7</v>
      </c>
    </row>
    <row r="279" spans="1:12" ht="18" customHeight="1" x14ac:dyDescent="0.25">
      <c r="A279" s="57"/>
      <c r="B279" s="56"/>
      <c r="C279" s="57"/>
      <c r="D279" s="41" t="s">
        <v>17</v>
      </c>
      <c r="E279" s="4">
        <f t="shared" si="133"/>
        <v>66.7</v>
      </c>
      <c r="F279" s="4">
        <v>15.7</v>
      </c>
      <c r="G279" s="4">
        <v>16.3</v>
      </c>
      <c r="H279" s="4">
        <v>17</v>
      </c>
      <c r="I279" s="4">
        <v>17.7</v>
      </c>
    </row>
    <row r="280" spans="1:12" ht="18" customHeight="1" x14ac:dyDescent="0.25">
      <c r="A280" s="57" t="s">
        <v>143</v>
      </c>
      <c r="B280" s="56" t="s">
        <v>156</v>
      </c>
      <c r="C280" s="57" t="s">
        <v>229</v>
      </c>
      <c r="D280" s="41" t="s">
        <v>177</v>
      </c>
      <c r="E280" s="4">
        <f t="shared" si="133"/>
        <v>29.099999999999998</v>
      </c>
      <c r="F280" s="4">
        <f>F281</f>
        <v>6.9</v>
      </c>
      <c r="G280" s="4">
        <f t="shared" ref="G280:I280" si="137">G281</f>
        <v>7.1</v>
      </c>
      <c r="H280" s="4">
        <f t="shared" si="137"/>
        <v>7.4</v>
      </c>
      <c r="I280" s="4">
        <f t="shared" si="137"/>
        <v>7.7</v>
      </c>
    </row>
    <row r="281" spans="1:12" ht="18" customHeight="1" x14ac:dyDescent="0.25">
      <c r="A281" s="57"/>
      <c r="B281" s="56"/>
      <c r="C281" s="57"/>
      <c r="D281" s="41" t="s">
        <v>17</v>
      </c>
      <c r="E281" s="4">
        <f t="shared" si="133"/>
        <v>29.099999999999998</v>
      </c>
      <c r="F281" s="4">
        <v>6.9</v>
      </c>
      <c r="G281" s="4">
        <v>7.1</v>
      </c>
      <c r="H281" s="4">
        <v>7.4</v>
      </c>
      <c r="I281" s="4">
        <v>7.7</v>
      </c>
    </row>
    <row r="282" spans="1:12" ht="18" customHeight="1" x14ac:dyDescent="0.25">
      <c r="A282" s="57" t="s">
        <v>145</v>
      </c>
      <c r="B282" s="56" t="s">
        <v>158</v>
      </c>
      <c r="C282" s="57" t="s">
        <v>134</v>
      </c>
      <c r="D282" s="41" t="s">
        <v>177</v>
      </c>
      <c r="E282" s="4">
        <f t="shared" si="133"/>
        <v>115.19999999999999</v>
      </c>
      <c r="F282" s="4">
        <f>F283</f>
        <v>27.1</v>
      </c>
      <c r="G282" s="4">
        <f t="shared" ref="G282:I282" si="138">G283</f>
        <v>28.2</v>
      </c>
      <c r="H282" s="4">
        <f t="shared" si="138"/>
        <v>29.4</v>
      </c>
      <c r="I282" s="4">
        <f t="shared" si="138"/>
        <v>30.5</v>
      </c>
    </row>
    <row r="283" spans="1:12" ht="18" customHeight="1" x14ac:dyDescent="0.25">
      <c r="A283" s="57"/>
      <c r="B283" s="56"/>
      <c r="C283" s="57"/>
      <c r="D283" s="41" t="s">
        <v>17</v>
      </c>
      <c r="E283" s="4">
        <f t="shared" si="133"/>
        <v>115.19999999999999</v>
      </c>
      <c r="F283" s="4">
        <v>27.1</v>
      </c>
      <c r="G283" s="4">
        <v>28.2</v>
      </c>
      <c r="H283" s="4">
        <v>29.4</v>
      </c>
      <c r="I283" s="4">
        <v>30.5</v>
      </c>
      <c r="L283" s="3"/>
    </row>
    <row r="284" spans="1:12" ht="18" customHeight="1" x14ac:dyDescent="0.25">
      <c r="A284" s="57" t="s">
        <v>147</v>
      </c>
      <c r="B284" s="56" t="s">
        <v>511</v>
      </c>
      <c r="C284" s="57" t="s">
        <v>63</v>
      </c>
      <c r="D284" s="41" t="s">
        <v>177</v>
      </c>
      <c r="E284" s="4">
        <f t="shared" si="133"/>
        <v>720</v>
      </c>
      <c r="F284" s="4">
        <f t="shared" ref="F284:I284" si="139">F285</f>
        <v>351.5</v>
      </c>
      <c r="G284" s="4">
        <f t="shared" si="139"/>
        <v>368.5</v>
      </c>
      <c r="H284" s="4">
        <f t="shared" si="139"/>
        <v>0</v>
      </c>
      <c r="I284" s="4">
        <f t="shared" si="139"/>
        <v>0</v>
      </c>
    </row>
    <row r="285" spans="1:12" ht="18" customHeight="1" x14ac:dyDescent="0.25">
      <c r="A285" s="57"/>
      <c r="B285" s="56"/>
      <c r="C285" s="57"/>
      <c r="D285" s="41" t="s">
        <v>17</v>
      </c>
      <c r="E285" s="4">
        <f t="shared" si="133"/>
        <v>720</v>
      </c>
      <c r="F285" s="4">
        <v>351.5</v>
      </c>
      <c r="G285" s="4">
        <v>368.5</v>
      </c>
      <c r="H285" s="4">
        <v>0</v>
      </c>
      <c r="I285" s="4">
        <v>0</v>
      </c>
    </row>
    <row r="286" spans="1:12" ht="21.75" customHeight="1" x14ac:dyDescent="0.25">
      <c r="A286" s="57" t="s">
        <v>149</v>
      </c>
      <c r="B286" s="56" t="s">
        <v>165</v>
      </c>
      <c r="C286" s="57" t="s">
        <v>75</v>
      </c>
      <c r="D286" s="41" t="s">
        <v>177</v>
      </c>
      <c r="E286" s="4">
        <f t="shared" si="133"/>
        <v>106.8</v>
      </c>
      <c r="F286" s="4">
        <f t="shared" ref="F286:I286" si="140">F287</f>
        <v>106.8</v>
      </c>
      <c r="G286" s="4">
        <f t="shared" si="140"/>
        <v>0</v>
      </c>
      <c r="H286" s="4">
        <f t="shared" si="140"/>
        <v>0</v>
      </c>
      <c r="I286" s="4">
        <f t="shared" si="140"/>
        <v>0</v>
      </c>
    </row>
    <row r="287" spans="1:12" ht="24.75" customHeight="1" x14ac:dyDescent="0.25">
      <c r="A287" s="57"/>
      <c r="B287" s="56"/>
      <c r="C287" s="57"/>
      <c r="D287" s="41" t="s">
        <v>17</v>
      </c>
      <c r="E287" s="4">
        <f t="shared" si="133"/>
        <v>106.8</v>
      </c>
      <c r="F287" s="4">
        <v>106.8</v>
      </c>
      <c r="G287" s="4">
        <v>0</v>
      </c>
      <c r="H287" s="4">
        <v>0</v>
      </c>
      <c r="I287" s="4">
        <v>0</v>
      </c>
    </row>
    <row r="288" spans="1:12" ht="18" customHeight="1" x14ac:dyDescent="0.25">
      <c r="A288" s="58" t="s">
        <v>179</v>
      </c>
      <c r="B288" s="59"/>
      <c r="C288" s="57"/>
      <c r="D288" s="41" t="s">
        <v>177</v>
      </c>
      <c r="E288" s="4">
        <f t="shared" si="133"/>
        <v>1730.3</v>
      </c>
      <c r="F288" s="4">
        <f t="shared" ref="F288:I288" si="141">F289+F290</f>
        <v>708.8</v>
      </c>
      <c r="G288" s="4">
        <f t="shared" si="141"/>
        <v>577.70000000000005</v>
      </c>
      <c r="H288" s="4">
        <f t="shared" si="141"/>
        <v>217.5</v>
      </c>
      <c r="I288" s="4">
        <f t="shared" si="141"/>
        <v>226.29999999999998</v>
      </c>
    </row>
    <row r="289" spans="1:10" ht="18" customHeight="1" x14ac:dyDescent="0.25">
      <c r="A289" s="60"/>
      <c r="B289" s="61"/>
      <c r="C289" s="57"/>
      <c r="D289" s="41" t="s">
        <v>17</v>
      </c>
      <c r="E289" s="4">
        <f t="shared" si="133"/>
        <v>1730.3</v>
      </c>
      <c r="F289" s="4">
        <f>F275+F277+F279+F281+F283+F285+F287</f>
        <v>708.8</v>
      </c>
      <c r="G289" s="4">
        <f t="shared" ref="G289:I289" si="142">G275+G277+G279+G281+G283+G285+G287</f>
        <v>577.70000000000005</v>
      </c>
      <c r="H289" s="4">
        <f t="shared" si="142"/>
        <v>217.5</v>
      </c>
      <c r="I289" s="4">
        <f t="shared" si="142"/>
        <v>226.29999999999998</v>
      </c>
    </row>
    <row r="290" spans="1:10" ht="18" customHeight="1" x14ac:dyDescent="0.25">
      <c r="A290" s="62"/>
      <c r="B290" s="63"/>
      <c r="C290" s="57"/>
      <c r="D290" s="41" t="s">
        <v>19</v>
      </c>
      <c r="E290" s="4">
        <f t="shared" si="133"/>
        <v>0</v>
      </c>
      <c r="F290" s="4">
        <f>0</f>
        <v>0</v>
      </c>
      <c r="G290" s="4">
        <f>0</f>
        <v>0</v>
      </c>
      <c r="H290" s="4">
        <f>0</f>
        <v>0</v>
      </c>
      <c r="I290" s="4">
        <f>0</f>
        <v>0</v>
      </c>
    </row>
    <row r="291" spans="1:10" ht="18" customHeight="1" x14ac:dyDescent="0.25">
      <c r="A291" s="57" t="s">
        <v>167</v>
      </c>
      <c r="B291" s="57"/>
      <c r="C291" s="57"/>
      <c r="D291" s="57"/>
      <c r="E291" s="57"/>
      <c r="F291" s="57"/>
      <c r="G291" s="57"/>
      <c r="H291" s="57"/>
      <c r="I291" s="57"/>
    </row>
    <row r="292" spans="1:10" ht="28.5" customHeight="1" x14ac:dyDescent="0.25">
      <c r="A292" s="57" t="s">
        <v>379</v>
      </c>
      <c r="B292" s="56" t="s">
        <v>176</v>
      </c>
      <c r="C292" s="57" t="s">
        <v>63</v>
      </c>
      <c r="D292" s="41" t="s">
        <v>177</v>
      </c>
      <c r="E292" s="4">
        <f t="shared" ref="E292:E303" si="143">SUM(F292:I292)</f>
        <v>287.5</v>
      </c>
      <c r="F292" s="4">
        <f t="shared" ref="F292" si="144">F293</f>
        <v>67.7</v>
      </c>
      <c r="G292" s="4">
        <f>G293</f>
        <v>70.400000000000006</v>
      </c>
      <c r="H292" s="4">
        <f t="shared" ref="H292:I292" si="145">H293</f>
        <v>73.2</v>
      </c>
      <c r="I292" s="4">
        <f t="shared" si="145"/>
        <v>76.2</v>
      </c>
    </row>
    <row r="293" spans="1:10" ht="28.5" customHeight="1" x14ac:dyDescent="0.25">
      <c r="A293" s="57"/>
      <c r="B293" s="56"/>
      <c r="C293" s="57"/>
      <c r="D293" s="41" t="s">
        <v>17</v>
      </c>
      <c r="E293" s="4">
        <f t="shared" si="143"/>
        <v>287.5</v>
      </c>
      <c r="F293" s="4">
        <v>67.7</v>
      </c>
      <c r="G293" s="4">
        <v>70.400000000000006</v>
      </c>
      <c r="H293" s="4">
        <v>73.2</v>
      </c>
      <c r="I293" s="4">
        <v>76.2</v>
      </c>
    </row>
    <row r="294" spans="1:10" ht="18" customHeight="1" x14ac:dyDescent="0.25">
      <c r="A294" s="71" t="s">
        <v>180</v>
      </c>
      <c r="B294" s="71"/>
      <c r="C294" s="39"/>
      <c r="D294" s="41" t="s">
        <v>177</v>
      </c>
      <c r="E294" s="4">
        <f t="shared" si="143"/>
        <v>287.5</v>
      </c>
      <c r="F294" s="4">
        <f t="shared" ref="F294:I294" si="146">F295+F296</f>
        <v>67.7</v>
      </c>
      <c r="G294" s="4">
        <f t="shared" si="146"/>
        <v>70.400000000000006</v>
      </c>
      <c r="H294" s="4">
        <f t="shared" si="146"/>
        <v>73.2</v>
      </c>
      <c r="I294" s="4">
        <f t="shared" si="146"/>
        <v>76.2</v>
      </c>
    </row>
    <row r="295" spans="1:10" ht="18" customHeight="1" x14ac:dyDescent="0.25">
      <c r="A295" s="71"/>
      <c r="B295" s="71"/>
      <c r="C295" s="39"/>
      <c r="D295" s="41" t="s">
        <v>17</v>
      </c>
      <c r="E295" s="4">
        <f t="shared" si="143"/>
        <v>287.5</v>
      </c>
      <c r="F295" s="4">
        <f>F293</f>
        <v>67.7</v>
      </c>
      <c r="G295" s="4">
        <f t="shared" ref="G295:I295" si="147">G293</f>
        <v>70.400000000000006</v>
      </c>
      <c r="H295" s="4">
        <f t="shared" si="147"/>
        <v>73.2</v>
      </c>
      <c r="I295" s="4">
        <f t="shared" si="147"/>
        <v>76.2</v>
      </c>
    </row>
    <row r="296" spans="1:10" ht="18" customHeight="1" x14ac:dyDescent="0.25">
      <c r="A296" s="71"/>
      <c r="B296" s="71"/>
      <c r="C296" s="39"/>
      <c r="D296" s="39" t="s">
        <v>19</v>
      </c>
      <c r="E296" s="4">
        <f t="shared" si="143"/>
        <v>0</v>
      </c>
      <c r="F296" s="4">
        <f>0</f>
        <v>0</v>
      </c>
      <c r="G296" s="4">
        <f>0</f>
        <v>0</v>
      </c>
      <c r="H296" s="4">
        <f>0</f>
        <v>0</v>
      </c>
      <c r="I296" s="4">
        <f>0</f>
        <v>0</v>
      </c>
    </row>
    <row r="297" spans="1:10" ht="18" customHeight="1" x14ac:dyDescent="0.25">
      <c r="A297" s="56" t="s">
        <v>181</v>
      </c>
      <c r="B297" s="56"/>
      <c r="C297" s="41"/>
      <c r="D297" s="41" t="s">
        <v>177</v>
      </c>
      <c r="E297" s="4">
        <f t="shared" si="143"/>
        <v>47495.1</v>
      </c>
      <c r="F297" s="4">
        <f t="shared" ref="F297:I297" si="148">F298+F299</f>
        <v>16305</v>
      </c>
      <c r="G297" s="4">
        <f t="shared" si="148"/>
        <v>14434</v>
      </c>
      <c r="H297" s="4">
        <f t="shared" si="148"/>
        <v>13616.4</v>
      </c>
      <c r="I297" s="4">
        <f t="shared" si="148"/>
        <v>3139.7000000000003</v>
      </c>
    </row>
    <row r="298" spans="1:10" ht="18" customHeight="1" x14ac:dyDescent="0.25">
      <c r="A298" s="56"/>
      <c r="B298" s="56"/>
      <c r="C298" s="41"/>
      <c r="D298" s="41" t="s">
        <v>17</v>
      </c>
      <c r="E298" s="4">
        <f t="shared" si="143"/>
        <v>15864.2</v>
      </c>
      <c r="F298" s="4">
        <f>F295+F271+F241+F232+F289</f>
        <v>5231.7</v>
      </c>
      <c r="G298" s="4">
        <f>G295+G271+G241+G232+G289</f>
        <v>4155.2</v>
      </c>
      <c r="H298" s="4">
        <f>H295+H271+H241+H232+H289</f>
        <v>3337.6</v>
      </c>
      <c r="I298" s="4">
        <f>I295+I271+I241+I232</f>
        <v>3139.7000000000003</v>
      </c>
    </row>
    <row r="299" spans="1:10" ht="18" customHeight="1" x14ac:dyDescent="0.25">
      <c r="A299" s="56"/>
      <c r="B299" s="56"/>
      <c r="C299" s="41"/>
      <c r="D299" s="39" t="s">
        <v>19</v>
      </c>
      <c r="E299" s="4">
        <f t="shared" si="143"/>
        <v>31630.899999999998</v>
      </c>
      <c r="F299" s="4">
        <f>F296+F290+F272+F242+F233</f>
        <v>11073.3</v>
      </c>
      <c r="G299" s="4">
        <f>G296+G290+G272+G242+G233</f>
        <v>10278.799999999999</v>
      </c>
      <c r="H299" s="4">
        <f>H296+H290+H272+H242+H233</f>
        <v>10278.799999999999</v>
      </c>
      <c r="I299" s="4">
        <f>I296+I290+I272+I242+I233</f>
        <v>0</v>
      </c>
    </row>
    <row r="300" spans="1:10" s="15" customFormat="1" ht="16.5" customHeight="1" x14ac:dyDescent="0.25">
      <c r="A300" s="57" t="s">
        <v>182</v>
      </c>
      <c r="B300" s="57"/>
      <c r="C300" s="57"/>
      <c r="D300" s="41" t="s">
        <v>177</v>
      </c>
      <c r="E300" s="4">
        <f t="shared" si="143"/>
        <v>694723.7</v>
      </c>
      <c r="F300" s="4">
        <f t="shared" ref="F300:I300" si="149">F301+F302+F303</f>
        <v>335824.1</v>
      </c>
      <c r="G300" s="4">
        <f t="shared" si="149"/>
        <v>220436.8</v>
      </c>
      <c r="H300" s="4">
        <f t="shared" si="149"/>
        <v>112465.40000000002</v>
      </c>
      <c r="I300" s="4">
        <f t="shared" si="149"/>
        <v>25997.399999999998</v>
      </c>
    </row>
    <row r="301" spans="1:10" s="15" customFormat="1" ht="16.5" customHeight="1" x14ac:dyDescent="0.25">
      <c r="A301" s="57"/>
      <c r="B301" s="57"/>
      <c r="C301" s="57"/>
      <c r="D301" s="41" t="s">
        <v>17</v>
      </c>
      <c r="E301" s="4">
        <f t="shared" si="143"/>
        <v>386307.80000000005</v>
      </c>
      <c r="F301" s="4">
        <f t="shared" ref="F301:I302" si="150">F298+F186</f>
        <v>151644.9</v>
      </c>
      <c r="G301" s="4">
        <f t="shared" si="150"/>
        <v>107459.9</v>
      </c>
      <c r="H301" s="4">
        <f t="shared" si="150"/>
        <v>101205.60000000002</v>
      </c>
      <c r="I301" s="4">
        <f t="shared" si="150"/>
        <v>25997.399999999998</v>
      </c>
    </row>
    <row r="302" spans="1:10" s="15" customFormat="1" ht="16.5" customHeight="1" x14ac:dyDescent="0.25">
      <c r="A302" s="57"/>
      <c r="B302" s="57"/>
      <c r="C302" s="57"/>
      <c r="D302" s="39" t="s">
        <v>19</v>
      </c>
      <c r="E302" s="4">
        <f t="shared" si="143"/>
        <v>308415.89999999997</v>
      </c>
      <c r="F302" s="4">
        <f t="shared" si="150"/>
        <v>184179.19999999998</v>
      </c>
      <c r="G302" s="4">
        <f t="shared" si="150"/>
        <v>112976.9</v>
      </c>
      <c r="H302" s="4">
        <f t="shared" si="150"/>
        <v>11259.8</v>
      </c>
      <c r="I302" s="4">
        <f t="shared" si="150"/>
        <v>0</v>
      </c>
    </row>
    <row r="303" spans="1:10" s="16" customFormat="1" ht="16.5" customHeight="1" x14ac:dyDescent="0.25">
      <c r="A303" s="57"/>
      <c r="B303" s="57"/>
      <c r="C303" s="57"/>
      <c r="D303" s="41" t="s">
        <v>18</v>
      </c>
      <c r="E303" s="4">
        <f t="shared" si="143"/>
        <v>0</v>
      </c>
      <c r="F303" s="4">
        <f t="shared" ref="F303:I303" si="151">F188</f>
        <v>0</v>
      </c>
      <c r="G303" s="4">
        <f t="shared" si="151"/>
        <v>0</v>
      </c>
      <c r="H303" s="4">
        <f t="shared" si="151"/>
        <v>0</v>
      </c>
      <c r="I303" s="4">
        <f t="shared" si="151"/>
        <v>0</v>
      </c>
      <c r="J303" s="16" t="s">
        <v>231</v>
      </c>
    </row>
    <row r="304" spans="1:10" ht="18.75" x14ac:dyDescent="0.25">
      <c r="I304" s="5"/>
    </row>
  </sheetData>
  <mergeCells count="329">
    <mergeCell ref="B40:B42"/>
    <mergeCell ref="A5:I5"/>
    <mergeCell ref="A6:A7"/>
    <mergeCell ref="B6:B7"/>
    <mergeCell ref="C6:C7"/>
    <mergeCell ref="D6:I6"/>
    <mergeCell ref="A199:A200"/>
    <mergeCell ref="B199:B200"/>
    <mergeCell ref="C199:C200"/>
    <mergeCell ref="A10:A12"/>
    <mergeCell ref="B10:B12"/>
    <mergeCell ref="C10:C24"/>
    <mergeCell ref="A31:A33"/>
    <mergeCell ref="B31:B33"/>
    <mergeCell ref="C25:C33"/>
    <mergeCell ref="A46:A48"/>
    <mergeCell ref="B46:B48"/>
    <mergeCell ref="C34:C48"/>
    <mergeCell ref="A19:A21"/>
    <mergeCell ref="B19:B21"/>
    <mergeCell ref="A40:A42"/>
    <mergeCell ref="A16:A18"/>
    <mergeCell ref="B16:B18"/>
    <mergeCell ref="A22:A24"/>
    <mergeCell ref="B22:B24"/>
    <mergeCell ref="A8:I8"/>
    <mergeCell ref="A9:I9"/>
    <mergeCell ref="A13:A15"/>
    <mergeCell ref="B13:B15"/>
    <mergeCell ref="A34:A36"/>
    <mergeCell ref="B34:B36"/>
    <mergeCell ref="A37:A39"/>
    <mergeCell ref="B37:B39"/>
    <mergeCell ref="A25:A27"/>
    <mergeCell ref="B25:B27"/>
    <mergeCell ref="A28:A30"/>
    <mergeCell ref="B28:B30"/>
    <mergeCell ref="A49:A52"/>
    <mergeCell ref="B49:B52"/>
    <mergeCell ref="C49:C52"/>
    <mergeCell ref="A43:A45"/>
    <mergeCell ref="B43:B45"/>
    <mergeCell ref="A57:A59"/>
    <mergeCell ref="B57:B59"/>
    <mergeCell ref="C57:C59"/>
    <mergeCell ref="A53:A56"/>
    <mergeCell ref="B53:B56"/>
    <mergeCell ref="C53:C56"/>
    <mergeCell ref="A65:A66"/>
    <mergeCell ref="B65:B66"/>
    <mergeCell ref="C65:C66"/>
    <mergeCell ref="A67:A68"/>
    <mergeCell ref="B67:B68"/>
    <mergeCell ref="C67:C68"/>
    <mergeCell ref="A60:B63"/>
    <mergeCell ref="C60:C63"/>
    <mergeCell ref="A64:I64"/>
    <mergeCell ref="A73:A74"/>
    <mergeCell ref="B73:B74"/>
    <mergeCell ref="C73:C74"/>
    <mergeCell ref="A75:A76"/>
    <mergeCell ref="B75:B76"/>
    <mergeCell ref="C75:C76"/>
    <mergeCell ref="A69:A70"/>
    <mergeCell ref="B69:B70"/>
    <mergeCell ref="C69:C70"/>
    <mergeCell ref="A71:A72"/>
    <mergeCell ref="B71:B72"/>
    <mergeCell ref="C71:C72"/>
    <mergeCell ref="A81:B83"/>
    <mergeCell ref="C81:C83"/>
    <mergeCell ref="A84:I84"/>
    <mergeCell ref="A85:A86"/>
    <mergeCell ref="B85:B86"/>
    <mergeCell ref="C85:C86"/>
    <mergeCell ref="A77:A78"/>
    <mergeCell ref="B77:B78"/>
    <mergeCell ref="C77:C78"/>
    <mergeCell ref="A79:A80"/>
    <mergeCell ref="B79:B80"/>
    <mergeCell ref="C79:C80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99:A100"/>
    <mergeCell ref="B99:B100"/>
    <mergeCell ref="C99:C100"/>
    <mergeCell ref="A95:A96"/>
    <mergeCell ref="B95:B96"/>
    <mergeCell ref="C95:C96"/>
    <mergeCell ref="A97:A98"/>
    <mergeCell ref="B97:B98"/>
    <mergeCell ref="C97:C98"/>
    <mergeCell ref="A104:A112"/>
    <mergeCell ref="B104:B112"/>
    <mergeCell ref="C104:C106"/>
    <mergeCell ref="C107:C109"/>
    <mergeCell ref="C110:C112"/>
    <mergeCell ref="A101:A103"/>
    <mergeCell ref="B101:B103"/>
    <mergeCell ref="C101:C103"/>
    <mergeCell ref="A119:A120"/>
    <mergeCell ref="B119:B120"/>
    <mergeCell ref="C119:C120"/>
    <mergeCell ref="A121:A122"/>
    <mergeCell ref="B121:B122"/>
    <mergeCell ref="C121:C122"/>
    <mergeCell ref="A113:B115"/>
    <mergeCell ref="C113:C115"/>
    <mergeCell ref="A116:I116"/>
    <mergeCell ref="A117:A118"/>
    <mergeCell ref="B117:B118"/>
    <mergeCell ref="C117:C118"/>
    <mergeCell ref="A129:A130"/>
    <mergeCell ref="B129:B130"/>
    <mergeCell ref="C129:C130"/>
    <mergeCell ref="A131:A132"/>
    <mergeCell ref="B131:B132"/>
    <mergeCell ref="C131:C132"/>
    <mergeCell ref="A123:B125"/>
    <mergeCell ref="C123:C125"/>
    <mergeCell ref="A126:I126"/>
    <mergeCell ref="A127:A128"/>
    <mergeCell ref="B127:B128"/>
    <mergeCell ref="C127:C128"/>
    <mergeCell ref="A138:A139"/>
    <mergeCell ref="B138:B139"/>
    <mergeCell ref="C138:C139"/>
    <mergeCell ref="A140:A141"/>
    <mergeCell ref="B140:B141"/>
    <mergeCell ref="C140:C141"/>
    <mergeCell ref="A133:A135"/>
    <mergeCell ref="B133:B135"/>
    <mergeCell ref="C133:C135"/>
    <mergeCell ref="A136:A137"/>
    <mergeCell ref="B136:B137"/>
    <mergeCell ref="C136:C137"/>
    <mergeCell ref="A148:A149"/>
    <mergeCell ref="B148:B149"/>
    <mergeCell ref="C148:C149"/>
    <mergeCell ref="A150:A151"/>
    <mergeCell ref="B150:B151"/>
    <mergeCell ref="C150:C151"/>
    <mergeCell ref="A142:B144"/>
    <mergeCell ref="C142:C144"/>
    <mergeCell ref="A145:I145"/>
    <mergeCell ref="A146:A147"/>
    <mergeCell ref="B146:B147"/>
    <mergeCell ref="C146:C147"/>
    <mergeCell ref="A157:B159"/>
    <mergeCell ref="C157:C159"/>
    <mergeCell ref="A160:I160"/>
    <mergeCell ref="A161:A162"/>
    <mergeCell ref="B161:B162"/>
    <mergeCell ref="C161:C162"/>
    <mergeCell ref="A152:A154"/>
    <mergeCell ref="B152:B154"/>
    <mergeCell ref="C152:C154"/>
    <mergeCell ref="A155:A156"/>
    <mergeCell ref="B155:B156"/>
    <mergeCell ref="C155:C156"/>
    <mergeCell ref="G163:G164"/>
    <mergeCell ref="H163:H164"/>
    <mergeCell ref="I163:I164"/>
    <mergeCell ref="A166:A167"/>
    <mergeCell ref="B166:B167"/>
    <mergeCell ref="C166:C167"/>
    <mergeCell ref="F163:F164"/>
    <mergeCell ref="A163:A165"/>
    <mergeCell ref="C163:C165"/>
    <mergeCell ref="D163:D164"/>
    <mergeCell ref="E163:E164"/>
    <mergeCell ref="A170:A171"/>
    <mergeCell ref="B170:B171"/>
    <mergeCell ref="C170:C171"/>
    <mergeCell ref="A168:A169"/>
    <mergeCell ref="B168:B169"/>
    <mergeCell ref="C168:C169"/>
    <mergeCell ref="A178:A179"/>
    <mergeCell ref="B178:B179"/>
    <mergeCell ref="C178:C179"/>
    <mergeCell ref="A180:A181"/>
    <mergeCell ref="B180:B181"/>
    <mergeCell ref="C180:C181"/>
    <mergeCell ref="A172:B174"/>
    <mergeCell ref="C172:C174"/>
    <mergeCell ref="A175:I175"/>
    <mergeCell ref="A176:A177"/>
    <mergeCell ref="B176:B177"/>
    <mergeCell ref="C176:C177"/>
    <mergeCell ref="A191:A192"/>
    <mergeCell ref="B191:B192"/>
    <mergeCell ref="C191:C192"/>
    <mergeCell ref="A193:A194"/>
    <mergeCell ref="B193:B194"/>
    <mergeCell ref="C193:C194"/>
    <mergeCell ref="A182:B184"/>
    <mergeCell ref="C182:C184"/>
    <mergeCell ref="A185:B188"/>
    <mergeCell ref="C185:C188"/>
    <mergeCell ref="A189:I189"/>
    <mergeCell ref="A190:I190"/>
    <mergeCell ref="A195:A196"/>
    <mergeCell ref="B195:B196"/>
    <mergeCell ref="C195:C196"/>
    <mergeCell ref="A201:A202"/>
    <mergeCell ref="B201:B202"/>
    <mergeCell ref="C201:C202"/>
    <mergeCell ref="A197:A198"/>
    <mergeCell ref="B197:B198"/>
    <mergeCell ref="C197:C198"/>
    <mergeCell ref="A203:A211"/>
    <mergeCell ref="B203:B211"/>
    <mergeCell ref="C203:C205"/>
    <mergeCell ref="C206:C208"/>
    <mergeCell ref="C209:C211"/>
    <mergeCell ref="C218:C220"/>
    <mergeCell ref="C221:C223"/>
    <mergeCell ref="A212:A214"/>
    <mergeCell ref="B212:B214"/>
    <mergeCell ref="C212:C214"/>
    <mergeCell ref="A218:A220"/>
    <mergeCell ref="B218:B220"/>
    <mergeCell ref="A221:A223"/>
    <mergeCell ref="B221:B223"/>
    <mergeCell ref="A215:A217"/>
    <mergeCell ref="B215:B217"/>
    <mergeCell ref="C215:C217"/>
    <mergeCell ref="A231:B233"/>
    <mergeCell ref="C231:C233"/>
    <mergeCell ref="A234:I234"/>
    <mergeCell ref="A235:A237"/>
    <mergeCell ref="B235:B237"/>
    <mergeCell ref="C235:C236"/>
    <mergeCell ref="A224:A227"/>
    <mergeCell ref="B224:B227"/>
    <mergeCell ref="C224:C227"/>
    <mergeCell ref="A228:A230"/>
    <mergeCell ref="B228:B230"/>
    <mergeCell ref="C228:C230"/>
    <mergeCell ref="A240:B242"/>
    <mergeCell ref="C240:C242"/>
    <mergeCell ref="A243:I243"/>
    <mergeCell ref="A244:A245"/>
    <mergeCell ref="B244:B245"/>
    <mergeCell ref="C244:C245"/>
    <mergeCell ref="A238:A239"/>
    <mergeCell ref="B238:B239"/>
    <mergeCell ref="C238:C239"/>
    <mergeCell ref="A252:A253"/>
    <mergeCell ref="B252:B253"/>
    <mergeCell ref="C252:C253"/>
    <mergeCell ref="A254:A255"/>
    <mergeCell ref="B254:B255"/>
    <mergeCell ref="C254:C255"/>
    <mergeCell ref="A246:A247"/>
    <mergeCell ref="B246:B247"/>
    <mergeCell ref="C246:C247"/>
    <mergeCell ref="A250:A251"/>
    <mergeCell ref="B250:B251"/>
    <mergeCell ref="C250:C251"/>
    <mergeCell ref="B248:B249"/>
    <mergeCell ref="A248:A249"/>
    <mergeCell ref="C248:C249"/>
    <mergeCell ref="A260:A261"/>
    <mergeCell ref="B260:B261"/>
    <mergeCell ref="C260:C261"/>
    <mergeCell ref="A262:A263"/>
    <mergeCell ref="B262:B263"/>
    <mergeCell ref="C262:C263"/>
    <mergeCell ref="A256:A257"/>
    <mergeCell ref="B256:B257"/>
    <mergeCell ref="C256:C257"/>
    <mergeCell ref="A258:A259"/>
    <mergeCell ref="B258:B259"/>
    <mergeCell ref="C258:C259"/>
    <mergeCell ref="A264:A265"/>
    <mergeCell ref="B264:B265"/>
    <mergeCell ref="C264:C265"/>
    <mergeCell ref="A266:A267"/>
    <mergeCell ref="B266:B267"/>
    <mergeCell ref="C266:C267"/>
    <mergeCell ref="A268:A269"/>
    <mergeCell ref="B268:B269"/>
    <mergeCell ref="C268:C269"/>
    <mergeCell ref="B282:B283"/>
    <mergeCell ref="C282:C283"/>
    <mergeCell ref="A276:A277"/>
    <mergeCell ref="B276:B277"/>
    <mergeCell ref="C276:C277"/>
    <mergeCell ref="A270:B272"/>
    <mergeCell ref="C270:C272"/>
    <mergeCell ref="A273:I273"/>
    <mergeCell ref="A274:A275"/>
    <mergeCell ref="B274:B275"/>
    <mergeCell ref="C274:C275"/>
    <mergeCell ref="A297:B299"/>
    <mergeCell ref="A300:B303"/>
    <mergeCell ref="C300:C303"/>
    <mergeCell ref="E1:I4"/>
    <mergeCell ref="A292:A293"/>
    <mergeCell ref="B292:B293"/>
    <mergeCell ref="C292:C293"/>
    <mergeCell ref="A288:B290"/>
    <mergeCell ref="A286:A287"/>
    <mergeCell ref="B286:B287"/>
    <mergeCell ref="C286:C287"/>
    <mergeCell ref="A284:A285"/>
    <mergeCell ref="B284:B285"/>
    <mergeCell ref="C284:C285"/>
    <mergeCell ref="C288:C290"/>
    <mergeCell ref="A291:I291"/>
    <mergeCell ref="A294:B296"/>
    <mergeCell ref="A278:A279"/>
    <mergeCell ref="B278:B279"/>
    <mergeCell ref="C278:C279"/>
    <mergeCell ref="A280:A281"/>
    <mergeCell ref="B280:B281"/>
    <mergeCell ref="C280:C281"/>
    <mergeCell ref="A282:A283"/>
  </mergeCells>
  <printOptions horizontalCentered="1"/>
  <pageMargins left="0.39370078740157483" right="0.39370078740157483" top="1.1811023622047245" bottom="0.39370078740157483" header="0" footer="0"/>
  <pageSetup paperSize="9" scale="80" fitToHeight="0" orientation="landscape" r:id="rId1"/>
  <headerFooter differentFirst="1"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1"/>
  <sheetViews>
    <sheetView topLeftCell="A36" zoomScale="98" zoomScaleNormal="98" workbookViewId="0">
      <selection activeCell="H153" sqref="H153"/>
    </sheetView>
  </sheetViews>
  <sheetFormatPr defaultColWidth="9.140625" defaultRowHeight="15" x14ac:dyDescent="0.25"/>
  <cols>
    <col min="1" max="1" width="7.7109375" style="26" customWidth="1"/>
    <col min="2" max="2" width="48.140625" style="25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7"/>
  </cols>
  <sheetData>
    <row r="1" spans="1:6" ht="99" customHeight="1" x14ac:dyDescent="0.25">
      <c r="A1" s="25"/>
      <c r="C1" s="25"/>
      <c r="D1" s="90" t="s">
        <v>546</v>
      </c>
      <c r="E1" s="91"/>
      <c r="F1" s="91"/>
    </row>
    <row r="2" spans="1:6" ht="28.5" customHeight="1" x14ac:dyDescent="0.25">
      <c r="A2" s="11"/>
      <c r="B2" s="2"/>
      <c r="C2" s="11"/>
      <c r="D2" s="91"/>
      <c r="E2" s="91"/>
      <c r="F2" s="91"/>
    </row>
    <row r="3" spans="1:6" ht="31.5" customHeight="1" x14ac:dyDescent="0.25">
      <c r="A3" s="11"/>
      <c r="B3" s="2"/>
      <c r="C3" s="11"/>
      <c r="D3" s="91"/>
      <c r="E3" s="91"/>
      <c r="F3" s="91"/>
    </row>
    <row r="4" spans="1:6" ht="92.25" customHeight="1" x14ac:dyDescent="0.25">
      <c r="A4" s="11"/>
      <c r="B4" s="2"/>
      <c r="C4" s="11"/>
      <c r="D4" s="91"/>
      <c r="E4" s="91"/>
      <c r="F4" s="91"/>
    </row>
    <row r="5" spans="1:6" ht="59.25" customHeight="1" x14ac:dyDescent="0.25">
      <c r="A5" s="88" t="s">
        <v>484</v>
      </c>
      <c r="B5" s="88"/>
      <c r="C5" s="88"/>
      <c r="D5" s="88"/>
      <c r="E5" s="88"/>
      <c r="F5" s="88"/>
    </row>
    <row r="6" spans="1:6" x14ac:dyDescent="0.25">
      <c r="A6" s="57" t="s">
        <v>350</v>
      </c>
      <c r="B6" s="57" t="s">
        <v>12</v>
      </c>
      <c r="C6" s="57" t="s">
        <v>233</v>
      </c>
      <c r="D6" s="57" t="s">
        <v>234</v>
      </c>
      <c r="E6" s="57"/>
      <c r="F6" s="57" t="s">
        <v>235</v>
      </c>
    </row>
    <row r="7" spans="1:6" ht="42" customHeight="1" x14ac:dyDescent="0.25">
      <c r="A7" s="57"/>
      <c r="B7" s="57"/>
      <c r="C7" s="57"/>
      <c r="D7" s="10" t="s">
        <v>236</v>
      </c>
      <c r="E7" s="10" t="s">
        <v>237</v>
      </c>
      <c r="F7" s="57"/>
    </row>
    <row r="8" spans="1:6" ht="22.5" customHeight="1" x14ac:dyDescent="0.25">
      <c r="A8" s="57" t="s">
        <v>20</v>
      </c>
      <c r="B8" s="57"/>
      <c r="C8" s="57"/>
      <c r="D8" s="57"/>
      <c r="E8" s="57"/>
      <c r="F8" s="57"/>
    </row>
    <row r="9" spans="1:6" ht="39" customHeight="1" x14ac:dyDescent="0.25">
      <c r="A9" s="9" t="s">
        <v>351</v>
      </c>
      <c r="B9" s="10" t="s">
        <v>473</v>
      </c>
      <c r="C9" s="10" t="s">
        <v>472</v>
      </c>
      <c r="D9" s="10">
        <v>2015</v>
      </c>
      <c r="E9" s="10">
        <v>2021</v>
      </c>
      <c r="F9" s="10" t="s">
        <v>239</v>
      </c>
    </row>
    <row r="10" spans="1:6" ht="48.75" customHeight="1" x14ac:dyDescent="0.25">
      <c r="A10" s="9" t="s">
        <v>352</v>
      </c>
      <c r="B10" s="10" t="s">
        <v>457</v>
      </c>
      <c r="C10" s="10" t="s">
        <v>238</v>
      </c>
      <c r="D10" s="10">
        <v>2015</v>
      </c>
      <c r="E10" s="10">
        <v>2015</v>
      </c>
      <c r="F10" s="10" t="s">
        <v>239</v>
      </c>
    </row>
    <row r="11" spans="1:6" ht="45.75" customHeight="1" x14ac:dyDescent="0.25">
      <c r="A11" s="9" t="s">
        <v>353</v>
      </c>
      <c r="B11" s="10" t="s">
        <v>463</v>
      </c>
      <c r="C11" s="10" t="s">
        <v>238</v>
      </c>
      <c r="D11" s="10">
        <v>2015</v>
      </c>
      <c r="E11" s="10">
        <v>2015</v>
      </c>
      <c r="F11" s="10" t="s">
        <v>239</v>
      </c>
    </row>
    <row r="12" spans="1:6" ht="67.5" customHeight="1" x14ac:dyDescent="0.25">
      <c r="A12" s="9" t="s">
        <v>22</v>
      </c>
      <c r="B12" s="10" t="s">
        <v>459</v>
      </c>
      <c r="C12" s="10" t="s">
        <v>238</v>
      </c>
      <c r="D12" s="10">
        <v>2015</v>
      </c>
      <c r="E12" s="10">
        <v>2015</v>
      </c>
      <c r="F12" s="10" t="s">
        <v>239</v>
      </c>
    </row>
    <row r="13" spans="1:6" ht="24.75" customHeight="1" x14ac:dyDescent="0.25">
      <c r="A13" s="9" t="s">
        <v>24</v>
      </c>
      <c r="B13" s="10" t="s">
        <v>25</v>
      </c>
      <c r="C13" s="10" t="s">
        <v>460</v>
      </c>
      <c r="D13" s="10">
        <v>2017</v>
      </c>
      <c r="E13" s="10">
        <v>2017</v>
      </c>
      <c r="F13" s="10" t="s">
        <v>239</v>
      </c>
    </row>
    <row r="14" spans="1:6" ht="15.75" customHeight="1" x14ac:dyDescent="0.25">
      <c r="A14" s="47" t="s">
        <v>26</v>
      </c>
      <c r="B14" s="47" t="s">
        <v>485</v>
      </c>
      <c r="C14" s="47" t="s">
        <v>467</v>
      </c>
      <c r="D14" s="10">
        <v>2021</v>
      </c>
      <c r="E14" s="10">
        <v>2021</v>
      </c>
      <c r="F14" s="47" t="s">
        <v>239</v>
      </c>
    </row>
    <row r="15" spans="1:6" ht="27" customHeight="1" x14ac:dyDescent="0.25">
      <c r="A15" s="49"/>
      <c r="B15" s="49"/>
      <c r="C15" s="49"/>
      <c r="D15" s="75" t="s">
        <v>240</v>
      </c>
      <c r="E15" s="89"/>
      <c r="F15" s="49"/>
    </row>
    <row r="16" spans="1:6" ht="26.25" customHeight="1" x14ac:dyDescent="0.25">
      <c r="A16" s="9" t="s">
        <v>27</v>
      </c>
      <c r="B16" s="10" t="s">
        <v>28</v>
      </c>
      <c r="C16" s="10" t="s">
        <v>238</v>
      </c>
      <c r="D16" s="10">
        <v>2019</v>
      </c>
      <c r="E16" s="10">
        <v>2021</v>
      </c>
      <c r="F16" s="10" t="s">
        <v>239</v>
      </c>
    </row>
    <row r="17" spans="1:6" x14ac:dyDescent="0.25">
      <c r="A17" s="47" t="s">
        <v>354</v>
      </c>
      <c r="B17" s="47" t="s">
        <v>487</v>
      </c>
      <c r="C17" s="47" t="s">
        <v>30</v>
      </c>
      <c r="D17" s="10">
        <v>2022</v>
      </c>
      <c r="E17" s="10">
        <v>2021</v>
      </c>
      <c r="F17" s="47" t="s">
        <v>339</v>
      </c>
    </row>
    <row r="18" spans="1:6" ht="27" customHeight="1" x14ac:dyDescent="0.25">
      <c r="A18" s="49"/>
      <c r="B18" s="49"/>
      <c r="C18" s="49"/>
      <c r="D18" s="75" t="s">
        <v>240</v>
      </c>
      <c r="E18" s="89"/>
      <c r="F18" s="49"/>
    </row>
    <row r="19" spans="1:6" ht="33" customHeight="1" x14ac:dyDescent="0.25">
      <c r="A19" s="9" t="s">
        <v>31</v>
      </c>
      <c r="B19" s="10" t="s">
        <v>33</v>
      </c>
      <c r="C19" s="10" t="s">
        <v>30</v>
      </c>
      <c r="D19" s="10">
        <v>2020</v>
      </c>
      <c r="E19" s="10">
        <v>2021</v>
      </c>
      <c r="F19" s="10" t="s">
        <v>239</v>
      </c>
    </row>
    <row r="20" spans="1:6" ht="44.25" customHeight="1" x14ac:dyDescent="0.25">
      <c r="A20" s="9" t="s">
        <v>32</v>
      </c>
      <c r="B20" s="10" t="s">
        <v>37</v>
      </c>
      <c r="C20" s="10" t="s">
        <v>30</v>
      </c>
      <c r="D20" s="10">
        <v>2016</v>
      </c>
      <c r="E20" s="24">
        <v>2018</v>
      </c>
      <c r="F20" s="10" t="s">
        <v>241</v>
      </c>
    </row>
    <row r="21" spans="1:6" ht="60" customHeight="1" x14ac:dyDescent="0.25">
      <c r="A21" s="9" t="s">
        <v>35</v>
      </c>
      <c r="B21" s="10" t="s">
        <v>39</v>
      </c>
      <c r="C21" s="10" t="s">
        <v>238</v>
      </c>
      <c r="D21" s="10">
        <v>2015</v>
      </c>
      <c r="E21" s="10">
        <v>2021</v>
      </c>
      <c r="F21" s="10" t="s">
        <v>340</v>
      </c>
    </row>
    <row r="22" spans="1:6" ht="15" customHeight="1" x14ac:dyDescent="0.25">
      <c r="A22" s="47" t="s">
        <v>36</v>
      </c>
      <c r="B22" s="47" t="s">
        <v>474</v>
      </c>
      <c r="C22" s="47" t="s">
        <v>468</v>
      </c>
      <c r="D22" s="10">
        <v>2021</v>
      </c>
      <c r="E22" s="10">
        <v>2021</v>
      </c>
      <c r="F22" s="50" t="s">
        <v>239</v>
      </c>
    </row>
    <row r="23" spans="1:6" ht="27" customHeight="1" x14ac:dyDescent="0.25">
      <c r="A23" s="49"/>
      <c r="B23" s="49"/>
      <c r="C23" s="49"/>
      <c r="D23" s="75" t="s">
        <v>240</v>
      </c>
      <c r="E23" s="89"/>
      <c r="F23" s="52"/>
    </row>
    <row r="24" spans="1:6" ht="25.5" x14ac:dyDescent="0.25">
      <c r="A24" s="9" t="s">
        <v>38</v>
      </c>
      <c r="B24" s="10" t="s">
        <v>42</v>
      </c>
      <c r="C24" s="10" t="s">
        <v>238</v>
      </c>
      <c r="D24" s="10">
        <v>2018</v>
      </c>
      <c r="E24" s="10">
        <v>2018</v>
      </c>
      <c r="F24" s="10" t="s">
        <v>242</v>
      </c>
    </row>
    <row r="25" spans="1:6" x14ac:dyDescent="0.25">
      <c r="A25" s="47" t="s">
        <v>40</v>
      </c>
      <c r="B25" s="47" t="s">
        <v>337</v>
      </c>
      <c r="C25" s="47" t="s">
        <v>338</v>
      </c>
      <c r="D25" s="10">
        <v>2015</v>
      </c>
      <c r="E25" s="10">
        <v>2020</v>
      </c>
      <c r="F25" s="47" t="s">
        <v>243</v>
      </c>
    </row>
    <row r="26" spans="1:6" ht="53.25" customHeight="1" x14ac:dyDescent="0.25">
      <c r="A26" s="49"/>
      <c r="B26" s="49"/>
      <c r="C26" s="49"/>
      <c r="D26" s="75" t="s">
        <v>240</v>
      </c>
      <c r="E26" s="89"/>
      <c r="F26" s="49"/>
    </row>
    <row r="27" spans="1:6" ht="45" customHeight="1" x14ac:dyDescent="0.25">
      <c r="A27" s="9" t="s">
        <v>41</v>
      </c>
      <c r="B27" s="10" t="s">
        <v>461</v>
      </c>
      <c r="C27" s="10" t="s">
        <v>30</v>
      </c>
      <c r="D27" s="10">
        <v>2016</v>
      </c>
      <c r="E27" s="10">
        <v>2016</v>
      </c>
      <c r="F27" s="10" t="s">
        <v>242</v>
      </c>
    </row>
    <row r="28" spans="1:6" ht="46.5" customHeight="1" x14ac:dyDescent="0.25">
      <c r="A28" s="9" t="s">
        <v>43</v>
      </c>
      <c r="B28" s="10" t="s">
        <v>462</v>
      </c>
      <c r="C28" s="10" t="s">
        <v>460</v>
      </c>
      <c r="D28" s="10">
        <v>2015</v>
      </c>
      <c r="E28" s="10">
        <v>2015</v>
      </c>
      <c r="F28" s="10" t="s">
        <v>242</v>
      </c>
    </row>
    <row r="29" spans="1:6" ht="27" customHeight="1" x14ac:dyDescent="0.25">
      <c r="A29" s="9" t="s">
        <v>44</v>
      </c>
      <c r="B29" s="10" t="s">
        <v>206</v>
      </c>
      <c r="C29" s="10" t="s">
        <v>30</v>
      </c>
      <c r="D29" s="10">
        <v>2015</v>
      </c>
      <c r="E29" s="10">
        <v>2019</v>
      </c>
      <c r="F29" s="10" t="s">
        <v>244</v>
      </c>
    </row>
    <row r="30" spans="1:6" ht="37.5" customHeight="1" x14ac:dyDescent="0.25">
      <c r="A30" s="9" t="s">
        <v>245</v>
      </c>
      <c r="B30" s="10" t="s">
        <v>205</v>
      </c>
      <c r="C30" s="10" t="s">
        <v>207</v>
      </c>
      <c r="D30" s="10">
        <v>2020</v>
      </c>
      <c r="E30" s="10">
        <v>2020</v>
      </c>
      <c r="F30" s="10" t="s">
        <v>241</v>
      </c>
    </row>
    <row r="31" spans="1:6" ht="42" customHeight="1" x14ac:dyDescent="0.25">
      <c r="A31" s="9" t="s">
        <v>46</v>
      </c>
      <c r="B31" s="10" t="s">
        <v>47</v>
      </c>
      <c r="C31" s="10" t="s">
        <v>30</v>
      </c>
      <c r="D31" s="10">
        <v>2017</v>
      </c>
      <c r="E31" s="10">
        <v>2018</v>
      </c>
      <c r="F31" s="10" t="s">
        <v>246</v>
      </c>
    </row>
    <row r="32" spans="1:6" x14ac:dyDescent="0.25">
      <c r="A32" s="47" t="s">
        <v>247</v>
      </c>
      <c r="B32" s="47" t="s">
        <v>475</v>
      </c>
      <c r="C32" s="47" t="s">
        <v>468</v>
      </c>
      <c r="D32" s="10">
        <v>2021</v>
      </c>
      <c r="E32" s="10">
        <v>2021</v>
      </c>
      <c r="F32" s="47" t="s">
        <v>248</v>
      </c>
    </row>
    <row r="33" spans="1:6" ht="40.5" customHeight="1" x14ac:dyDescent="0.25">
      <c r="A33" s="49"/>
      <c r="B33" s="49"/>
      <c r="C33" s="49"/>
      <c r="D33" s="75" t="s">
        <v>240</v>
      </c>
      <c r="E33" s="89"/>
      <c r="F33" s="49"/>
    </row>
    <row r="34" spans="1:6" ht="24" customHeight="1" x14ac:dyDescent="0.25">
      <c r="A34" s="9" t="s">
        <v>249</v>
      </c>
      <c r="B34" s="10" t="s">
        <v>48</v>
      </c>
      <c r="C34" s="10" t="s">
        <v>30</v>
      </c>
      <c r="D34" s="10">
        <v>2018</v>
      </c>
      <c r="E34" s="10">
        <v>2021</v>
      </c>
      <c r="F34" s="10" t="s">
        <v>250</v>
      </c>
    </row>
    <row r="35" spans="1:6" ht="47.25" customHeight="1" x14ac:dyDescent="0.25">
      <c r="A35" s="47" t="s">
        <v>251</v>
      </c>
      <c r="B35" s="50" t="s">
        <v>50</v>
      </c>
      <c r="C35" s="50" t="s">
        <v>30</v>
      </c>
      <c r="D35" s="10">
        <v>2021</v>
      </c>
      <c r="E35" s="10">
        <v>2021</v>
      </c>
      <c r="F35" s="50" t="s">
        <v>252</v>
      </c>
    </row>
    <row r="36" spans="1:6" ht="29.25" customHeight="1" x14ac:dyDescent="0.25">
      <c r="A36" s="49"/>
      <c r="B36" s="52"/>
      <c r="C36" s="52"/>
      <c r="D36" s="75" t="s">
        <v>240</v>
      </c>
      <c r="E36" s="89"/>
      <c r="F36" s="52"/>
    </row>
    <row r="37" spans="1:6" ht="25.5" x14ac:dyDescent="0.25">
      <c r="A37" s="9" t="s">
        <v>49</v>
      </c>
      <c r="B37" s="10" t="s">
        <v>51</v>
      </c>
      <c r="C37" s="10" t="s">
        <v>207</v>
      </c>
      <c r="D37" s="10">
        <v>2018</v>
      </c>
      <c r="E37" s="10">
        <v>2018</v>
      </c>
      <c r="F37" s="10" t="s">
        <v>252</v>
      </c>
    </row>
    <row r="38" spans="1:6" ht="37.5" customHeight="1" x14ac:dyDescent="0.25">
      <c r="A38" s="9" t="s">
        <v>212</v>
      </c>
      <c r="B38" s="10" t="s">
        <v>213</v>
      </c>
      <c r="C38" s="10" t="s">
        <v>469</v>
      </c>
      <c r="D38" s="10">
        <v>2020</v>
      </c>
      <c r="E38" s="10">
        <v>2021</v>
      </c>
      <c r="F38" s="10"/>
    </row>
    <row r="39" spans="1:6" ht="29.25" customHeight="1" x14ac:dyDescent="0.25">
      <c r="A39" s="9" t="s">
        <v>441</v>
      </c>
      <c r="B39" s="10" t="s">
        <v>442</v>
      </c>
      <c r="C39" s="10" t="s">
        <v>52</v>
      </c>
      <c r="D39" s="10">
        <v>2021</v>
      </c>
      <c r="E39" s="10">
        <v>2021</v>
      </c>
      <c r="F39" s="10" t="s">
        <v>239</v>
      </c>
    </row>
    <row r="40" spans="1:6" ht="29.25" customHeight="1" x14ac:dyDescent="0.25">
      <c r="A40" s="9" t="s">
        <v>443</v>
      </c>
      <c r="B40" s="10" t="s">
        <v>444</v>
      </c>
      <c r="C40" s="10" t="s">
        <v>52</v>
      </c>
      <c r="D40" s="10">
        <v>2021</v>
      </c>
      <c r="E40" s="10">
        <v>2021</v>
      </c>
      <c r="F40" s="10" t="s">
        <v>239</v>
      </c>
    </row>
    <row r="41" spans="1:6" ht="29.25" customHeight="1" x14ac:dyDescent="0.25">
      <c r="A41" s="9" t="s">
        <v>445</v>
      </c>
      <c r="B41" s="10" t="s">
        <v>447</v>
      </c>
      <c r="C41" s="10" t="s">
        <v>327</v>
      </c>
      <c r="D41" s="10">
        <v>2021</v>
      </c>
      <c r="E41" s="10">
        <v>2021</v>
      </c>
      <c r="F41" s="10" t="s">
        <v>239</v>
      </c>
    </row>
    <row r="42" spans="1:6" ht="29.25" customHeight="1" x14ac:dyDescent="0.25">
      <c r="A42" s="9" t="s">
        <v>446</v>
      </c>
      <c r="B42" s="10" t="s">
        <v>448</v>
      </c>
      <c r="C42" s="10" t="s">
        <v>327</v>
      </c>
      <c r="D42" s="10">
        <v>2021</v>
      </c>
      <c r="E42" s="10">
        <v>2021</v>
      </c>
      <c r="F42" s="10" t="s">
        <v>239</v>
      </c>
    </row>
    <row r="43" spans="1:6" ht="29.25" customHeight="1" x14ac:dyDescent="0.25">
      <c r="A43" s="9" t="s">
        <v>470</v>
      </c>
      <c r="B43" s="10" t="s">
        <v>466</v>
      </c>
      <c r="C43" s="10" t="s">
        <v>52</v>
      </c>
      <c r="D43" s="10">
        <v>2021</v>
      </c>
      <c r="E43" s="10">
        <v>2021</v>
      </c>
      <c r="F43" s="10" t="s">
        <v>239</v>
      </c>
    </row>
    <row r="44" spans="1:6" x14ac:dyDescent="0.25">
      <c r="A44" s="57" t="s">
        <v>336</v>
      </c>
      <c r="B44" s="57"/>
      <c r="C44" s="57"/>
      <c r="D44" s="57"/>
      <c r="E44" s="57"/>
      <c r="F44" s="57"/>
    </row>
    <row r="45" spans="1:6" x14ac:dyDescent="0.25">
      <c r="A45" s="47" t="s">
        <v>356</v>
      </c>
      <c r="B45" s="47" t="s">
        <v>53</v>
      </c>
      <c r="C45" s="47" t="s">
        <v>327</v>
      </c>
      <c r="D45" s="10">
        <v>2019</v>
      </c>
      <c r="E45" s="10">
        <v>2021</v>
      </c>
      <c r="F45" s="47" t="s">
        <v>341</v>
      </c>
    </row>
    <row r="46" spans="1:6" ht="27" customHeight="1" x14ac:dyDescent="0.25">
      <c r="A46" s="49"/>
      <c r="B46" s="49"/>
      <c r="C46" s="49"/>
      <c r="D46" s="75" t="s">
        <v>240</v>
      </c>
      <c r="E46" s="89"/>
      <c r="F46" s="49"/>
    </row>
    <row r="47" spans="1:6" x14ac:dyDescent="0.25">
      <c r="A47" s="47" t="s">
        <v>357</v>
      </c>
      <c r="B47" s="47" t="s">
        <v>54</v>
      </c>
      <c r="C47" s="47" t="s">
        <v>327</v>
      </c>
      <c r="D47" s="10">
        <v>2017</v>
      </c>
      <c r="E47" s="10">
        <v>2021</v>
      </c>
      <c r="F47" s="47" t="s">
        <v>341</v>
      </c>
    </row>
    <row r="48" spans="1:6" ht="27" customHeight="1" x14ac:dyDescent="0.25">
      <c r="A48" s="49"/>
      <c r="B48" s="49"/>
      <c r="C48" s="49"/>
      <c r="D48" s="75" t="s">
        <v>240</v>
      </c>
      <c r="E48" s="89"/>
      <c r="F48" s="49"/>
    </row>
    <row r="49" spans="1:6" x14ac:dyDescent="0.25">
      <c r="A49" s="47" t="s">
        <v>358</v>
      </c>
      <c r="B49" s="47" t="s">
        <v>55</v>
      </c>
      <c r="C49" s="47" t="s">
        <v>327</v>
      </c>
      <c r="D49" s="10">
        <v>2016</v>
      </c>
      <c r="E49" s="10">
        <v>2021</v>
      </c>
      <c r="F49" s="47" t="s">
        <v>341</v>
      </c>
    </row>
    <row r="50" spans="1:6" ht="27" customHeight="1" x14ac:dyDescent="0.25">
      <c r="A50" s="49"/>
      <c r="B50" s="49"/>
      <c r="C50" s="49"/>
      <c r="D50" s="75" t="s">
        <v>240</v>
      </c>
      <c r="E50" s="89"/>
      <c r="F50" s="49"/>
    </row>
    <row r="51" spans="1:6" x14ac:dyDescent="0.25">
      <c r="A51" s="47" t="s">
        <v>359</v>
      </c>
      <c r="B51" s="47" t="s">
        <v>56</v>
      </c>
      <c r="C51" s="47" t="s">
        <v>327</v>
      </c>
      <c r="D51" s="10">
        <v>2016</v>
      </c>
      <c r="E51" s="10">
        <v>2021</v>
      </c>
      <c r="F51" s="47" t="s">
        <v>342</v>
      </c>
    </row>
    <row r="52" spans="1:6" ht="27" customHeight="1" x14ac:dyDescent="0.25">
      <c r="A52" s="49"/>
      <c r="B52" s="49"/>
      <c r="C52" s="49"/>
      <c r="D52" s="75" t="s">
        <v>240</v>
      </c>
      <c r="E52" s="89"/>
      <c r="F52" s="49"/>
    </row>
    <row r="53" spans="1:6" x14ac:dyDescent="0.25">
      <c r="A53" s="47" t="s">
        <v>360</v>
      </c>
      <c r="B53" s="47" t="s">
        <v>57</v>
      </c>
      <c r="C53" s="47" t="s">
        <v>327</v>
      </c>
      <c r="D53" s="10">
        <v>2021</v>
      </c>
      <c r="E53" s="10">
        <v>2021</v>
      </c>
      <c r="F53" s="47" t="s">
        <v>341</v>
      </c>
    </row>
    <row r="54" spans="1:6" ht="27" customHeight="1" x14ac:dyDescent="0.25">
      <c r="A54" s="49"/>
      <c r="B54" s="49"/>
      <c r="C54" s="49"/>
      <c r="D54" s="75" t="s">
        <v>240</v>
      </c>
      <c r="E54" s="89"/>
      <c r="F54" s="49"/>
    </row>
    <row r="55" spans="1:6" x14ac:dyDescent="0.25">
      <c r="A55" s="47" t="s">
        <v>361</v>
      </c>
      <c r="B55" s="47" t="s">
        <v>58</v>
      </c>
      <c r="C55" s="47" t="s">
        <v>327</v>
      </c>
      <c r="D55" s="10">
        <v>2017</v>
      </c>
      <c r="E55" s="10">
        <v>2021</v>
      </c>
      <c r="F55" s="47" t="s">
        <v>253</v>
      </c>
    </row>
    <row r="56" spans="1:6" ht="27" customHeight="1" x14ac:dyDescent="0.25">
      <c r="A56" s="49"/>
      <c r="B56" s="49"/>
      <c r="C56" s="49"/>
      <c r="D56" s="75" t="s">
        <v>240</v>
      </c>
      <c r="E56" s="89"/>
      <c r="F56" s="49"/>
    </row>
    <row r="57" spans="1:6" x14ac:dyDescent="0.25">
      <c r="A57" s="47" t="s">
        <v>362</v>
      </c>
      <c r="B57" s="47" t="s">
        <v>59</v>
      </c>
      <c r="C57" s="47" t="s">
        <v>327</v>
      </c>
      <c r="D57" s="10">
        <v>2021</v>
      </c>
      <c r="E57" s="10">
        <v>2021</v>
      </c>
      <c r="F57" s="55" t="s">
        <v>341</v>
      </c>
    </row>
    <row r="58" spans="1:6" ht="27" customHeight="1" x14ac:dyDescent="0.25">
      <c r="A58" s="49"/>
      <c r="B58" s="49"/>
      <c r="C58" s="49"/>
      <c r="D58" s="75" t="s">
        <v>240</v>
      </c>
      <c r="E58" s="89"/>
      <c r="F58" s="55"/>
    </row>
    <row r="59" spans="1:6" x14ac:dyDescent="0.25">
      <c r="A59" s="47" t="s">
        <v>363</v>
      </c>
      <c r="B59" s="47" t="s">
        <v>60</v>
      </c>
      <c r="C59" s="47" t="s">
        <v>327</v>
      </c>
      <c r="D59" s="10">
        <v>2019</v>
      </c>
      <c r="E59" s="10">
        <v>2021</v>
      </c>
      <c r="F59" s="55" t="s">
        <v>341</v>
      </c>
    </row>
    <row r="60" spans="1:6" ht="27" customHeight="1" x14ac:dyDescent="0.25">
      <c r="A60" s="49"/>
      <c r="B60" s="49"/>
      <c r="C60" s="49"/>
      <c r="D60" s="75" t="s">
        <v>240</v>
      </c>
      <c r="E60" s="89"/>
      <c r="F60" s="55"/>
    </row>
    <row r="61" spans="1:6" x14ac:dyDescent="0.25">
      <c r="A61" s="57" t="s">
        <v>61</v>
      </c>
      <c r="B61" s="57"/>
      <c r="C61" s="57"/>
      <c r="D61" s="57"/>
      <c r="E61" s="57"/>
      <c r="F61" s="57"/>
    </row>
    <row r="62" spans="1:6" ht="83.25" customHeight="1" x14ac:dyDescent="0.25">
      <c r="A62" s="9" t="s">
        <v>366</v>
      </c>
      <c r="B62" s="10" t="s">
        <v>62</v>
      </c>
      <c r="C62" s="10" t="s">
        <v>52</v>
      </c>
      <c r="D62" s="10">
        <v>2015</v>
      </c>
      <c r="E62" s="10">
        <v>2021</v>
      </c>
      <c r="F62" s="10" t="s">
        <v>252</v>
      </c>
    </row>
    <row r="63" spans="1:6" ht="75.75" customHeight="1" x14ac:dyDescent="0.25">
      <c r="A63" s="9" t="s">
        <v>367</v>
      </c>
      <c r="B63" s="10" t="s">
        <v>434</v>
      </c>
      <c r="C63" s="10" t="s">
        <v>63</v>
      </c>
      <c r="D63" s="10">
        <v>2015</v>
      </c>
      <c r="E63" s="10">
        <v>2021</v>
      </c>
      <c r="F63" s="10" t="s">
        <v>254</v>
      </c>
    </row>
    <row r="64" spans="1:6" ht="51" customHeight="1" x14ac:dyDescent="0.25">
      <c r="A64" s="9" t="s">
        <v>368</v>
      </c>
      <c r="B64" s="10" t="s">
        <v>64</v>
      </c>
      <c r="C64" s="10" t="s">
        <v>65</v>
      </c>
      <c r="D64" s="10">
        <v>2015</v>
      </c>
      <c r="E64" s="10">
        <v>2021</v>
      </c>
      <c r="F64" s="10" t="s">
        <v>254</v>
      </c>
    </row>
    <row r="65" spans="1:6" ht="45" customHeight="1" x14ac:dyDescent="0.25">
      <c r="A65" s="9" t="s">
        <v>369</v>
      </c>
      <c r="B65" s="10" t="s">
        <v>66</v>
      </c>
      <c r="C65" s="10" t="s">
        <v>63</v>
      </c>
      <c r="D65" s="10">
        <v>2015</v>
      </c>
      <c r="E65" s="10">
        <v>2021</v>
      </c>
      <c r="F65" s="10" t="s">
        <v>254</v>
      </c>
    </row>
    <row r="66" spans="1:6" ht="29.25" customHeight="1" x14ac:dyDescent="0.25">
      <c r="A66" s="9" t="s">
        <v>370</v>
      </c>
      <c r="B66" s="10" t="s">
        <v>67</v>
      </c>
      <c r="C66" s="10" t="s">
        <v>65</v>
      </c>
      <c r="D66" s="10">
        <v>2015</v>
      </c>
      <c r="E66" s="10">
        <v>2021</v>
      </c>
      <c r="F66" s="10" t="s">
        <v>254</v>
      </c>
    </row>
    <row r="67" spans="1:6" ht="30" customHeight="1" x14ac:dyDescent="0.25">
      <c r="A67" s="9" t="s">
        <v>371</v>
      </c>
      <c r="B67" s="10" t="s">
        <v>68</v>
      </c>
      <c r="C67" s="10" t="s">
        <v>65</v>
      </c>
      <c r="D67" s="10">
        <v>2015</v>
      </c>
      <c r="E67" s="10">
        <v>2021</v>
      </c>
      <c r="F67" s="10" t="s">
        <v>254</v>
      </c>
    </row>
    <row r="68" spans="1:6" ht="37.5" customHeight="1" x14ac:dyDescent="0.25">
      <c r="A68" s="9" t="s">
        <v>372</v>
      </c>
      <c r="B68" s="10" t="s">
        <v>69</v>
      </c>
      <c r="C68" s="10" t="s">
        <v>63</v>
      </c>
      <c r="D68" s="10">
        <v>2015</v>
      </c>
      <c r="E68" s="10">
        <v>2021</v>
      </c>
      <c r="F68" s="10" t="s">
        <v>255</v>
      </c>
    </row>
    <row r="69" spans="1:6" ht="70.5" customHeight="1" x14ac:dyDescent="0.25">
      <c r="A69" s="9" t="s">
        <v>373</v>
      </c>
      <c r="B69" s="10" t="s">
        <v>476</v>
      </c>
      <c r="C69" s="10" t="s">
        <v>327</v>
      </c>
      <c r="D69" s="10">
        <v>2015</v>
      </c>
      <c r="E69" s="10">
        <v>2021</v>
      </c>
      <c r="F69" s="10" t="s">
        <v>254</v>
      </c>
    </row>
    <row r="70" spans="1:6" ht="35.25" customHeight="1" x14ac:dyDescent="0.25">
      <c r="A70" s="9" t="s">
        <v>374</v>
      </c>
      <c r="B70" s="10" t="s">
        <v>70</v>
      </c>
      <c r="C70" s="10" t="s">
        <v>327</v>
      </c>
      <c r="D70" s="10">
        <v>2016</v>
      </c>
      <c r="E70" s="10">
        <v>2021</v>
      </c>
      <c r="F70" s="10" t="s">
        <v>256</v>
      </c>
    </row>
    <row r="71" spans="1:6" x14ac:dyDescent="0.25">
      <c r="A71" s="50" t="s">
        <v>375</v>
      </c>
      <c r="B71" s="50" t="s">
        <v>71</v>
      </c>
      <c r="C71" s="50" t="s">
        <v>63</v>
      </c>
      <c r="D71" s="10">
        <v>2015</v>
      </c>
      <c r="E71" s="10">
        <v>2021</v>
      </c>
      <c r="F71" s="50" t="s">
        <v>257</v>
      </c>
    </row>
    <row r="72" spans="1:6" ht="25.5" customHeight="1" x14ac:dyDescent="0.25">
      <c r="A72" s="52"/>
      <c r="B72" s="52"/>
      <c r="C72" s="52"/>
      <c r="D72" s="75" t="s">
        <v>258</v>
      </c>
      <c r="E72" s="89"/>
      <c r="F72" s="52"/>
    </row>
    <row r="73" spans="1:6" ht="42.75" customHeight="1" x14ac:dyDescent="0.25">
      <c r="A73" s="9" t="s">
        <v>259</v>
      </c>
      <c r="B73" s="10" t="s">
        <v>196</v>
      </c>
      <c r="C73" s="10" t="s">
        <v>343</v>
      </c>
      <c r="D73" s="10">
        <v>2019</v>
      </c>
      <c r="E73" s="10">
        <v>2021</v>
      </c>
      <c r="F73" s="10" t="s">
        <v>257</v>
      </c>
    </row>
    <row r="74" spans="1:6" ht="42.75" customHeight="1" x14ac:dyDescent="0.25">
      <c r="A74" s="9" t="s">
        <v>439</v>
      </c>
      <c r="B74" s="10" t="s">
        <v>440</v>
      </c>
      <c r="C74" s="10" t="s">
        <v>343</v>
      </c>
      <c r="D74" s="10">
        <v>2020</v>
      </c>
      <c r="E74" s="10">
        <v>2021</v>
      </c>
      <c r="F74" s="10" t="s">
        <v>257</v>
      </c>
    </row>
    <row r="75" spans="1:6" x14ac:dyDescent="0.25">
      <c r="A75" s="57" t="s">
        <v>72</v>
      </c>
      <c r="B75" s="57"/>
      <c r="C75" s="57"/>
      <c r="D75" s="57"/>
      <c r="E75" s="57"/>
      <c r="F75" s="57"/>
    </row>
    <row r="76" spans="1:6" ht="51" x14ac:dyDescent="0.25">
      <c r="A76" s="9" t="s">
        <v>377</v>
      </c>
      <c r="B76" s="10" t="s">
        <v>73</v>
      </c>
      <c r="C76" s="10" t="s">
        <v>63</v>
      </c>
      <c r="D76" s="24">
        <v>2015</v>
      </c>
      <c r="E76" s="24">
        <v>2021</v>
      </c>
      <c r="F76" s="10" t="s">
        <v>260</v>
      </c>
    </row>
    <row r="77" spans="1:6" ht="39.75" customHeight="1" x14ac:dyDescent="0.25">
      <c r="A77" s="9" t="s">
        <v>11</v>
      </c>
      <c r="B77" s="10" t="s">
        <v>435</v>
      </c>
      <c r="C77" s="10" t="s">
        <v>327</v>
      </c>
      <c r="D77" s="24">
        <v>2016</v>
      </c>
      <c r="E77" s="24">
        <v>2021</v>
      </c>
      <c r="F77" s="10" t="s">
        <v>261</v>
      </c>
    </row>
    <row r="78" spans="1:6" ht="33" customHeight="1" x14ac:dyDescent="0.25">
      <c r="A78" s="9" t="s">
        <v>140</v>
      </c>
      <c r="B78" s="10" t="s">
        <v>344</v>
      </c>
      <c r="C78" s="10" t="s">
        <v>63</v>
      </c>
      <c r="D78" s="24">
        <v>2017</v>
      </c>
      <c r="E78" s="24">
        <v>2021</v>
      </c>
      <c r="F78" s="10" t="s">
        <v>345</v>
      </c>
    </row>
    <row r="79" spans="1:6" x14ac:dyDescent="0.25">
      <c r="A79" s="57" t="s">
        <v>74</v>
      </c>
      <c r="B79" s="57"/>
      <c r="C79" s="57"/>
      <c r="D79" s="57"/>
      <c r="E79" s="57"/>
      <c r="F79" s="57"/>
    </row>
    <row r="80" spans="1:6" ht="42.75" customHeight="1" x14ac:dyDescent="0.25">
      <c r="A80" s="9" t="s">
        <v>379</v>
      </c>
      <c r="B80" s="10" t="s">
        <v>464</v>
      </c>
      <c r="C80" s="10" t="s">
        <v>75</v>
      </c>
      <c r="D80" s="24">
        <v>2017</v>
      </c>
      <c r="E80" s="24">
        <v>2017</v>
      </c>
      <c r="F80" s="10" t="s">
        <v>262</v>
      </c>
    </row>
    <row r="81" spans="1:6" ht="22.5" customHeight="1" x14ac:dyDescent="0.25">
      <c r="A81" s="9" t="s">
        <v>380</v>
      </c>
      <c r="B81" s="10" t="s">
        <v>76</v>
      </c>
      <c r="C81" s="10" t="s">
        <v>75</v>
      </c>
      <c r="D81" s="24">
        <v>2017</v>
      </c>
      <c r="E81" s="24">
        <v>2017</v>
      </c>
      <c r="F81" s="10" t="s">
        <v>262</v>
      </c>
    </row>
    <row r="82" spans="1:6" ht="31.5" customHeight="1" x14ac:dyDescent="0.25">
      <c r="A82" s="9" t="s">
        <v>381</v>
      </c>
      <c r="B82" s="10" t="s">
        <v>346</v>
      </c>
      <c r="C82" s="10" t="s">
        <v>75</v>
      </c>
      <c r="D82" s="24">
        <v>2021</v>
      </c>
      <c r="E82" s="24">
        <v>2021</v>
      </c>
      <c r="F82" s="10" t="s">
        <v>262</v>
      </c>
    </row>
    <row r="83" spans="1:6" ht="29.25" customHeight="1" x14ac:dyDescent="0.25">
      <c r="A83" s="9" t="s">
        <v>77</v>
      </c>
      <c r="B83" s="10" t="s">
        <v>465</v>
      </c>
      <c r="C83" s="10" t="s">
        <v>75</v>
      </c>
      <c r="D83" s="24">
        <v>2016</v>
      </c>
      <c r="E83" s="24">
        <v>2017</v>
      </c>
      <c r="F83" s="10" t="s">
        <v>263</v>
      </c>
    </row>
    <row r="84" spans="1:6" ht="30.75" customHeight="1" x14ac:dyDescent="0.25">
      <c r="A84" s="9" t="s">
        <v>382</v>
      </c>
      <c r="B84" s="10" t="s">
        <v>347</v>
      </c>
      <c r="C84" s="10" t="s">
        <v>75</v>
      </c>
      <c r="D84" s="24">
        <v>2021</v>
      </c>
      <c r="E84" s="24">
        <v>2021</v>
      </c>
      <c r="F84" s="10" t="s">
        <v>264</v>
      </c>
    </row>
    <row r="85" spans="1:6" ht="72.75" customHeight="1" x14ac:dyDescent="0.25">
      <c r="A85" s="9" t="s">
        <v>383</v>
      </c>
      <c r="B85" s="10" t="s">
        <v>78</v>
      </c>
      <c r="C85" s="10" t="s">
        <v>460</v>
      </c>
      <c r="D85" s="24">
        <v>2016</v>
      </c>
      <c r="E85" s="24">
        <v>2016</v>
      </c>
      <c r="F85" s="10" t="s">
        <v>265</v>
      </c>
    </row>
    <row r="86" spans="1:6" ht="30.75" customHeight="1" x14ac:dyDescent="0.25">
      <c r="A86" s="9" t="s">
        <v>384</v>
      </c>
      <c r="B86" s="10" t="s">
        <v>348</v>
      </c>
      <c r="C86" s="10" t="s">
        <v>327</v>
      </c>
      <c r="D86" s="24">
        <v>2021</v>
      </c>
      <c r="E86" s="24">
        <v>2021</v>
      </c>
      <c r="F86" s="10" t="s">
        <v>266</v>
      </c>
    </row>
    <row r="87" spans="1:6" x14ac:dyDescent="0.25">
      <c r="A87" s="57" t="s">
        <v>79</v>
      </c>
      <c r="B87" s="57"/>
      <c r="C87" s="57"/>
      <c r="D87" s="57"/>
      <c r="E87" s="57"/>
      <c r="F87" s="57"/>
    </row>
    <row r="88" spans="1:6" ht="51" customHeight="1" x14ac:dyDescent="0.25">
      <c r="A88" s="9" t="s">
        <v>386</v>
      </c>
      <c r="B88" s="10" t="s">
        <v>80</v>
      </c>
      <c r="C88" s="10" t="s">
        <v>63</v>
      </c>
      <c r="D88" s="24">
        <v>2015</v>
      </c>
      <c r="E88" s="24">
        <v>2021</v>
      </c>
      <c r="F88" s="10" t="s">
        <v>261</v>
      </c>
    </row>
    <row r="89" spans="1:6" ht="51" customHeight="1" x14ac:dyDescent="0.25">
      <c r="A89" s="9" t="s">
        <v>387</v>
      </c>
      <c r="B89" s="10" t="s">
        <v>81</v>
      </c>
      <c r="C89" s="10" t="s">
        <v>63</v>
      </c>
      <c r="D89" s="24">
        <v>2015</v>
      </c>
      <c r="E89" s="24">
        <v>2021</v>
      </c>
      <c r="F89" s="10" t="s">
        <v>267</v>
      </c>
    </row>
    <row r="90" spans="1:6" ht="33" customHeight="1" x14ac:dyDescent="0.25">
      <c r="A90" s="9" t="s">
        <v>388</v>
      </c>
      <c r="B90" s="10" t="s">
        <v>82</v>
      </c>
      <c r="C90" s="10" t="s">
        <v>63</v>
      </c>
      <c r="D90" s="24">
        <v>2015</v>
      </c>
      <c r="E90" s="24">
        <v>2021</v>
      </c>
      <c r="F90" s="10" t="s">
        <v>268</v>
      </c>
    </row>
    <row r="91" spans="1:6" ht="42" customHeight="1" x14ac:dyDescent="0.25">
      <c r="A91" s="9" t="s">
        <v>389</v>
      </c>
      <c r="B91" s="10" t="s">
        <v>83</v>
      </c>
      <c r="C91" s="10" t="s">
        <v>52</v>
      </c>
      <c r="D91" s="24">
        <v>2015</v>
      </c>
      <c r="E91" s="24">
        <v>2021</v>
      </c>
      <c r="F91" s="10" t="s">
        <v>269</v>
      </c>
    </row>
    <row r="92" spans="1:6" ht="33" customHeight="1" x14ac:dyDescent="0.25">
      <c r="A92" s="9" t="s">
        <v>490</v>
      </c>
      <c r="B92" s="10" t="s">
        <v>491</v>
      </c>
      <c r="C92" s="10" t="s">
        <v>63</v>
      </c>
      <c r="D92" s="24">
        <v>2021</v>
      </c>
      <c r="E92" s="24">
        <v>2021</v>
      </c>
      <c r="F92" s="10" t="s">
        <v>257</v>
      </c>
    </row>
    <row r="93" spans="1:6" x14ac:dyDescent="0.25">
      <c r="A93" s="57" t="s">
        <v>84</v>
      </c>
      <c r="B93" s="57"/>
      <c r="C93" s="57"/>
      <c r="D93" s="57"/>
      <c r="E93" s="57"/>
      <c r="F93" s="57"/>
    </row>
    <row r="94" spans="1:6" ht="55.5" customHeight="1" x14ac:dyDescent="0.25">
      <c r="A94" s="9" t="s">
        <v>391</v>
      </c>
      <c r="B94" s="10" t="s">
        <v>85</v>
      </c>
      <c r="C94" s="10" t="s">
        <v>63</v>
      </c>
      <c r="D94" s="24">
        <v>2015</v>
      </c>
      <c r="E94" s="24">
        <v>2021</v>
      </c>
      <c r="F94" s="10" t="s">
        <v>270</v>
      </c>
    </row>
    <row r="95" spans="1:6" ht="40.5" customHeight="1" x14ac:dyDescent="0.25">
      <c r="A95" s="55" t="s">
        <v>392</v>
      </c>
      <c r="B95" s="10" t="s">
        <v>86</v>
      </c>
      <c r="C95" s="57" t="s">
        <v>63</v>
      </c>
      <c r="D95" s="92">
        <v>2015</v>
      </c>
      <c r="E95" s="92">
        <v>2021</v>
      </c>
      <c r="F95" s="57" t="s">
        <v>271</v>
      </c>
    </row>
    <row r="96" spans="1:6" ht="19.5" customHeight="1" x14ac:dyDescent="0.25">
      <c r="A96" s="55"/>
      <c r="B96" s="9" t="s">
        <v>478</v>
      </c>
      <c r="C96" s="57"/>
      <c r="D96" s="92"/>
      <c r="E96" s="92"/>
      <c r="F96" s="57"/>
    </row>
    <row r="97" spans="1:6" x14ac:dyDescent="0.25">
      <c r="A97" s="55"/>
      <c r="B97" s="9" t="s">
        <v>477</v>
      </c>
      <c r="C97" s="57"/>
      <c r="D97" s="92"/>
      <c r="E97" s="92"/>
      <c r="F97" s="57"/>
    </row>
    <row r="98" spans="1:6" ht="28.5" customHeight="1" x14ac:dyDescent="0.25">
      <c r="A98" s="9" t="s">
        <v>393</v>
      </c>
      <c r="B98" s="10" t="s">
        <v>87</v>
      </c>
      <c r="C98" s="10" t="s">
        <v>63</v>
      </c>
      <c r="D98" s="24">
        <v>2015</v>
      </c>
      <c r="E98" s="24">
        <v>2021</v>
      </c>
      <c r="F98" s="10" t="s">
        <v>272</v>
      </c>
    </row>
    <row r="99" spans="1:6" ht="39" customHeight="1" x14ac:dyDescent="0.25">
      <c r="A99" s="9" t="s">
        <v>394</v>
      </c>
      <c r="B99" s="10" t="s">
        <v>88</v>
      </c>
      <c r="C99" s="10" t="s">
        <v>63</v>
      </c>
      <c r="D99" s="24">
        <v>2015</v>
      </c>
      <c r="E99" s="24">
        <v>2021</v>
      </c>
      <c r="F99" s="10" t="s">
        <v>241</v>
      </c>
    </row>
    <row r="100" spans="1:6" ht="39" customHeight="1" x14ac:dyDescent="0.25">
      <c r="A100" s="9" t="s">
        <v>395</v>
      </c>
      <c r="B100" s="10" t="s">
        <v>89</v>
      </c>
      <c r="C100" s="10" t="s">
        <v>63</v>
      </c>
      <c r="D100" s="24">
        <v>2015</v>
      </c>
      <c r="E100" s="24">
        <v>2021</v>
      </c>
      <c r="F100" s="10" t="s">
        <v>273</v>
      </c>
    </row>
    <row r="101" spans="1:6" ht="27" customHeight="1" x14ac:dyDescent="0.25">
      <c r="A101" s="9" t="s">
        <v>396</v>
      </c>
      <c r="B101" s="10" t="s">
        <v>437</v>
      </c>
      <c r="C101" s="10" t="s">
        <v>327</v>
      </c>
      <c r="D101" s="24">
        <v>2016</v>
      </c>
      <c r="E101" s="24">
        <v>2021</v>
      </c>
      <c r="F101" s="10" t="s">
        <v>274</v>
      </c>
    </row>
    <row r="102" spans="1:6" ht="30" customHeight="1" x14ac:dyDescent="0.25">
      <c r="A102" s="9" t="s">
        <v>397</v>
      </c>
      <c r="B102" s="10" t="s">
        <v>90</v>
      </c>
      <c r="C102" s="10" t="s">
        <v>327</v>
      </c>
      <c r="D102" s="24">
        <v>2016</v>
      </c>
      <c r="E102" s="24">
        <v>2021</v>
      </c>
      <c r="F102" s="10" t="s">
        <v>274</v>
      </c>
    </row>
    <row r="103" spans="1:6" ht="32.25" customHeight="1" x14ac:dyDescent="0.25">
      <c r="A103" s="9" t="s">
        <v>398</v>
      </c>
      <c r="B103" s="10" t="s">
        <v>91</v>
      </c>
      <c r="C103" s="10" t="s">
        <v>63</v>
      </c>
      <c r="D103" s="24">
        <v>2016</v>
      </c>
      <c r="E103" s="24">
        <v>2021</v>
      </c>
      <c r="F103" s="10" t="s">
        <v>275</v>
      </c>
    </row>
    <row r="104" spans="1:6" ht="29.25" customHeight="1" x14ac:dyDescent="0.25">
      <c r="A104" s="9" t="s">
        <v>399</v>
      </c>
      <c r="B104" s="10" t="s">
        <v>436</v>
      </c>
      <c r="C104" s="10" t="s">
        <v>327</v>
      </c>
      <c r="D104" s="24">
        <v>2016</v>
      </c>
      <c r="E104" s="24">
        <v>2021</v>
      </c>
      <c r="F104" s="10" t="s">
        <v>275</v>
      </c>
    </row>
    <row r="105" spans="1:6" x14ac:dyDescent="0.25">
      <c r="A105" s="57" t="s">
        <v>92</v>
      </c>
      <c r="B105" s="57"/>
      <c r="C105" s="57"/>
      <c r="D105" s="57"/>
      <c r="E105" s="57"/>
      <c r="F105" s="57"/>
    </row>
    <row r="106" spans="1:6" ht="42" customHeight="1" x14ac:dyDescent="0.25">
      <c r="A106" s="9" t="s">
        <v>401</v>
      </c>
      <c r="B106" s="10" t="s">
        <v>93</v>
      </c>
      <c r="C106" s="10" t="s">
        <v>63</v>
      </c>
      <c r="D106" s="24">
        <v>2015</v>
      </c>
      <c r="E106" s="24">
        <v>2021</v>
      </c>
      <c r="F106" s="10" t="s">
        <v>276</v>
      </c>
    </row>
    <row r="107" spans="1:6" ht="30" customHeight="1" x14ac:dyDescent="0.25">
      <c r="A107" s="9" t="s">
        <v>402</v>
      </c>
      <c r="B107" s="10" t="s">
        <v>94</v>
      </c>
      <c r="C107" s="10" t="s">
        <v>63</v>
      </c>
      <c r="D107" s="24">
        <v>2015</v>
      </c>
      <c r="E107" s="24">
        <v>2021</v>
      </c>
      <c r="F107" s="10" t="s">
        <v>276</v>
      </c>
    </row>
    <row r="108" spans="1:6" ht="33" customHeight="1" x14ac:dyDescent="0.25">
      <c r="A108" s="9" t="s">
        <v>403</v>
      </c>
      <c r="B108" s="10" t="s">
        <v>95</v>
      </c>
      <c r="C108" s="10" t="s">
        <v>63</v>
      </c>
      <c r="D108" s="24">
        <v>2015</v>
      </c>
      <c r="E108" s="24">
        <v>2021</v>
      </c>
      <c r="F108" s="10" t="s">
        <v>276</v>
      </c>
    </row>
    <row r="109" spans="1:6" x14ac:dyDescent="0.25">
      <c r="A109" s="57" t="s">
        <v>96</v>
      </c>
      <c r="B109" s="57"/>
      <c r="C109" s="57"/>
      <c r="D109" s="57"/>
      <c r="E109" s="57"/>
      <c r="F109" s="57"/>
    </row>
    <row r="110" spans="1:6" x14ac:dyDescent="0.25">
      <c r="A110" s="57" t="s">
        <v>97</v>
      </c>
      <c r="B110" s="57"/>
      <c r="C110" s="57"/>
      <c r="D110" s="57"/>
      <c r="E110" s="57"/>
      <c r="F110" s="57"/>
    </row>
    <row r="111" spans="1:6" ht="43.5" customHeight="1" x14ac:dyDescent="0.25">
      <c r="A111" s="9" t="s">
        <v>351</v>
      </c>
      <c r="B111" s="10" t="s">
        <v>98</v>
      </c>
      <c r="C111" s="10" t="s">
        <v>99</v>
      </c>
      <c r="D111" s="24">
        <v>2015</v>
      </c>
      <c r="E111" s="24">
        <v>2021</v>
      </c>
      <c r="F111" s="10" t="s">
        <v>277</v>
      </c>
    </row>
    <row r="112" spans="1:6" ht="40.5" customHeight="1" x14ac:dyDescent="0.25">
      <c r="A112" s="9" t="s">
        <v>352</v>
      </c>
      <c r="B112" s="10" t="s">
        <v>100</v>
      </c>
      <c r="C112" s="10" t="s">
        <v>229</v>
      </c>
      <c r="D112" s="24">
        <v>2015</v>
      </c>
      <c r="E112" s="24">
        <v>2021</v>
      </c>
      <c r="F112" s="10" t="s">
        <v>278</v>
      </c>
    </row>
    <row r="113" spans="1:6" ht="39" customHeight="1" x14ac:dyDescent="0.25">
      <c r="A113" s="9" t="s">
        <v>353</v>
      </c>
      <c r="B113" s="10" t="s">
        <v>101</v>
      </c>
      <c r="C113" s="10" t="s">
        <v>63</v>
      </c>
      <c r="D113" s="24">
        <v>2015</v>
      </c>
      <c r="E113" s="24">
        <v>2016</v>
      </c>
      <c r="F113" s="10" t="s">
        <v>279</v>
      </c>
    </row>
    <row r="114" spans="1:6" ht="29.25" customHeight="1" x14ac:dyDescent="0.25">
      <c r="A114" s="9" t="s">
        <v>22</v>
      </c>
      <c r="B114" s="10" t="s">
        <v>102</v>
      </c>
      <c r="C114" s="10" t="s">
        <v>63</v>
      </c>
      <c r="D114" s="24">
        <v>2015</v>
      </c>
      <c r="E114" s="24">
        <v>2017</v>
      </c>
      <c r="F114" s="10" t="s">
        <v>280</v>
      </c>
    </row>
    <row r="115" spans="1:6" ht="31.5" customHeight="1" x14ac:dyDescent="0.25">
      <c r="A115" s="9" t="s">
        <v>24</v>
      </c>
      <c r="B115" s="10" t="s">
        <v>103</v>
      </c>
      <c r="C115" s="10" t="s">
        <v>327</v>
      </c>
      <c r="D115" s="24">
        <v>2015</v>
      </c>
      <c r="E115" s="24">
        <v>2021</v>
      </c>
      <c r="F115" s="10" t="s">
        <v>281</v>
      </c>
    </row>
    <row r="116" spans="1:6" ht="42.75" customHeight="1" x14ac:dyDescent="0.25">
      <c r="A116" s="9" t="s">
        <v>26</v>
      </c>
      <c r="B116" s="10" t="s">
        <v>104</v>
      </c>
      <c r="C116" s="10" t="s">
        <v>63</v>
      </c>
      <c r="D116" s="24">
        <v>2015</v>
      </c>
      <c r="E116" s="24">
        <v>2021</v>
      </c>
      <c r="F116" s="10" t="s">
        <v>282</v>
      </c>
    </row>
    <row r="117" spans="1:6" ht="28.5" customHeight="1" x14ac:dyDescent="0.25">
      <c r="A117" s="9" t="s">
        <v>27</v>
      </c>
      <c r="B117" s="10" t="s">
        <v>105</v>
      </c>
      <c r="C117" s="10" t="s">
        <v>63</v>
      </c>
      <c r="D117" s="24">
        <v>2015</v>
      </c>
      <c r="E117" s="24">
        <v>2021</v>
      </c>
      <c r="F117" s="10" t="s">
        <v>282</v>
      </c>
    </row>
    <row r="118" spans="1:6" ht="29.25" customHeight="1" x14ac:dyDescent="0.25">
      <c r="A118" s="9" t="s">
        <v>354</v>
      </c>
      <c r="B118" s="10" t="s">
        <v>106</v>
      </c>
      <c r="C118" s="10" t="s">
        <v>107</v>
      </c>
      <c r="D118" s="24">
        <v>2015</v>
      </c>
      <c r="E118" s="24">
        <v>2018</v>
      </c>
      <c r="F118" s="10" t="s">
        <v>283</v>
      </c>
    </row>
    <row r="119" spans="1:6" ht="42" customHeight="1" x14ac:dyDescent="0.25">
      <c r="A119" s="9" t="s">
        <v>31</v>
      </c>
      <c r="B119" s="10" t="s">
        <v>108</v>
      </c>
      <c r="C119" s="10" t="s">
        <v>107</v>
      </c>
      <c r="D119" s="24">
        <v>2015</v>
      </c>
      <c r="E119" s="24">
        <v>2021</v>
      </c>
      <c r="F119" s="10" t="s">
        <v>284</v>
      </c>
    </row>
    <row r="120" spans="1:6" ht="18.75" customHeight="1" x14ac:dyDescent="0.25">
      <c r="A120" s="9" t="s">
        <v>32</v>
      </c>
      <c r="B120" s="10" t="s">
        <v>109</v>
      </c>
      <c r="C120" s="10" t="s">
        <v>110</v>
      </c>
      <c r="D120" s="24">
        <v>2018</v>
      </c>
      <c r="E120" s="24">
        <v>2021</v>
      </c>
      <c r="F120" s="10" t="s">
        <v>285</v>
      </c>
    </row>
    <row r="121" spans="1:6" ht="25.5" x14ac:dyDescent="0.25">
      <c r="A121" s="9" t="s">
        <v>111</v>
      </c>
      <c r="B121" s="10" t="s">
        <v>112</v>
      </c>
      <c r="C121" s="10" t="s">
        <v>110</v>
      </c>
      <c r="D121" s="24">
        <v>2018</v>
      </c>
      <c r="E121" s="24">
        <v>2020</v>
      </c>
      <c r="F121" s="10" t="s">
        <v>286</v>
      </c>
    </row>
    <row r="122" spans="1:6" ht="25.5" x14ac:dyDescent="0.25">
      <c r="A122" s="9" t="s">
        <v>113</v>
      </c>
      <c r="B122" s="10" t="s">
        <v>114</v>
      </c>
      <c r="C122" s="10" t="s">
        <v>110</v>
      </c>
      <c r="D122" s="24">
        <v>2018</v>
      </c>
      <c r="E122" s="24">
        <v>2018</v>
      </c>
      <c r="F122" s="10" t="s">
        <v>287</v>
      </c>
    </row>
    <row r="123" spans="1:6" ht="25.5" x14ac:dyDescent="0.25">
      <c r="A123" s="9" t="s">
        <v>115</v>
      </c>
      <c r="B123" s="10" t="s">
        <v>116</v>
      </c>
      <c r="C123" s="10" t="s">
        <v>110</v>
      </c>
      <c r="D123" s="24">
        <v>2018</v>
      </c>
      <c r="E123" s="24">
        <v>2018</v>
      </c>
      <c r="F123" s="10" t="s">
        <v>287</v>
      </c>
    </row>
    <row r="124" spans="1:6" ht="25.5" x14ac:dyDescent="0.25">
      <c r="A124" s="9" t="s">
        <v>117</v>
      </c>
      <c r="B124" s="10" t="s">
        <v>118</v>
      </c>
      <c r="C124" s="10" t="s">
        <v>110</v>
      </c>
      <c r="D124" s="24">
        <v>2018</v>
      </c>
      <c r="E124" s="24">
        <v>2019</v>
      </c>
      <c r="F124" s="10" t="s">
        <v>287</v>
      </c>
    </row>
    <row r="125" spans="1:6" ht="25.5" x14ac:dyDescent="0.25">
      <c r="A125" s="9" t="s">
        <v>119</v>
      </c>
      <c r="B125" s="10" t="s">
        <v>120</v>
      </c>
      <c r="C125" s="10" t="s">
        <v>110</v>
      </c>
      <c r="D125" s="24">
        <v>2018</v>
      </c>
      <c r="E125" s="24">
        <v>2018</v>
      </c>
      <c r="F125" s="10" t="s">
        <v>287</v>
      </c>
    </row>
    <row r="126" spans="1:6" ht="31.5" customHeight="1" x14ac:dyDescent="0.25">
      <c r="A126" s="9" t="s">
        <v>121</v>
      </c>
      <c r="B126" s="10" t="s">
        <v>200</v>
      </c>
      <c r="C126" s="10" t="s">
        <v>110</v>
      </c>
      <c r="D126" s="24">
        <v>2019</v>
      </c>
      <c r="E126" s="24">
        <v>2019</v>
      </c>
      <c r="F126" s="10" t="s">
        <v>286</v>
      </c>
    </row>
    <row r="127" spans="1:6" ht="29.25" customHeight="1" x14ac:dyDescent="0.25">
      <c r="A127" s="9" t="s">
        <v>197</v>
      </c>
      <c r="B127" s="10" t="s">
        <v>201</v>
      </c>
      <c r="C127" s="10" t="s">
        <v>110</v>
      </c>
      <c r="D127" s="24">
        <v>2019</v>
      </c>
      <c r="E127" s="24">
        <v>2019</v>
      </c>
      <c r="F127" s="10" t="s">
        <v>286</v>
      </c>
    </row>
    <row r="128" spans="1:6" ht="28.5" customHeight="1" x14ac:dyDescent="0.25">
      <c r="A128" s="9" t="s">
        <v>198</v>
      </c>
      <c r="B128" s="10" t="s">
        <v>202</v>
      </c>
      <c r="C128" s="10" t="s">
        <v>110</v>
      </c>
      <c r="D128" s="24">
        <v>2019</v>
      </c>
      <c r="E128" s="24">
        <v>2019</v>
      </c>
      <c r="F128" s="10" t="s">
        <v>288</v>
      </c>
    </row>
    <row r="129" spans="1:6" ht="29.25" customHeight="1" x14ac:dyDescent="0.25">
      <c r="A129" s="9" t="s">
        <v>199</v>
      </c>
      <c r="B129" s="10" t="s">
        <v>203</v>
      </c>
      <c r="C129" s="10" t="s">
        <v>110</v>
      </c>
      <c r="D129" s="24">
        <v>2019</v>
      </c>
      <c r="E129" s="24">
        <v>2019</v>
      </c>
      <c r="F129" s="10" t="s">
        <v>285</v>
      </c>
    </row>
    <row r="130" spans="1:6" ht="31.5" customHeight="1" x14ac:dyDescent="0.25">
      <c r="A130" s="9" t="s">
        <v>204</v>
      </c>
      <c r="B130" s="10" t="s">
        <v>122</v>
      </c>
      <c r="C130" s="10" t="s">
        <v>110</v>
      </c>
      <c r="D130" s="24">
        <v>2018</v>
      </c>
      <c r="E130" s="24">
        <v>2021</v>
      </c>
      <c r="F130" s="10" t="s">
        <v>285</v>
      </c>
    </row>
    <row r="131" spans="1:6" ht="45" customHeight="1" x14ac:dyDescent="0.25">
      <c r="A131" s="9" t="s">
        <v>214</v>
      </c>
      <c r="B131" s="10" t="s">
        <v>215</v>
      </c>
      <c r="C131" s="10" t="s">
        <v>110</v>
      </c>
      <c r="D131" s="24">
        <v>2020</v>
      </c>
      <c r="E131" s="24">
        <v>2020</v>
      </c>
      <c r="F131" s="10" t="s">
        <v>285</v>
      </c>
    </row>
    <row r="132" spans="1:6" ht="59.25" customHeight="1" x14ac:dyDescent="0.25">
      <c r="A132" s="9" t="s">
        <v>216</v>
      </c>
      <c r="B132" s="10" t="s">
        <v>217</v>
      </c>
      <c r="C132" s="10" t="s">
        <v>110</v>
      </c>
      <c r="D132" s="24">
        <v>2020</v>
      </c>
      <c r="E132" s="24">
        <v>2020</v>
      </c>
      <c r="F132" s="10" t="s">
        <v>285</v>
      </c>
    </row>
    <row r="133" spans="1:6" ht="44.25" customHeight="1" x14ac:dyDescent="0.25">
      <c r="A133" s="9" t="s">
        <v>218</v>
      </c>
      <c r="B133" s="10" t="s">
        <v>219</v>
      </c>
      <c r="C133" s="10" t="s">
        <v>110</v>
      </c>
      <c r="D133" s="24">
        <v>2020</v>
      </c>
      <c r="E133" s="24">
        <v>2020</v>
      </c>
      <c r="F133" s="10" t="s">
        <v>285</v>
      </c>
    </row>
    <row r="134" spans="1:6" ht="54.75" customHeight="1" x14ac:dyDescent="0.25">
      <c r="A134" s="9" t="s">
        <v>220</v>
      </c>
      <c r="B134" s="10" t="s">
        <v>221</v>
      </c>
      <c r="C134" s="10" t="s">
        <v>110</v>
      </c>
      <c r="D134" s="24">
        <v>2020</v>
      </c>
      <c r="E134" s="24">
        <v>2020</v>
      </c>
      <c r="F134" s="10" t="s">
        <v>285</v>
      </c>
    </row>
    <row r="135" spans="1:6" ht="30.75" customHeight="1" x14ac:dyDescent="0.25">
      <c r="A135" s="9" t="s">
        <v>222</v>
      </c>
      <c r="B135" s="10" t="s">
        <v>223</v>
      </c>
      <c r="C135" s="10" t="s">
        <v>110</v>
      </c>
      <c r="D135" s="24">
        <v>2020</v>
      </c>
      <c r="E135" s="24">
        <v>2020</v>
      </c>
      <c r="F135" s="10" t="s">
        <v>285</v>
      </c>
    </row>
    <row r="136" spans="1:6" ht="51.75" customHeight="1" x14ac:dyDescent="0.25">
      <c r="A136" s="9" t="s">
        <v>224</v>
      </c>
      <c r="B136" s="10" t="s">
        <v>225</v>
      </c>
      <c r="C136" s="10" t="s">
        <v>228</v>
      </c>
      <c r="D136" s="24">
        <v>2020</v>
      </c>
      <c r="E136" s="24">
        <v>2020</v>
      </c>
      <c r="F136" s="10" t="s">
        <v>285</v>
      </c>
    </row>
    <row r="137" spans="1:6" ht="42" customHeight="1" x14ac:dyDescent="0.25">
      <c r="A137" s="9" t="s">
        <v>226</v>
      </c>
      <c r="B137" s="10" t="s">
        <v>227</v>
      </c>
      <c r="C137" s="10" t="s">
        <v>232</v>
      </c>
      <c r="D137" s="24">
        <v>2020</v>
      </c>
      <c r="E137" s="24">
        <v>2020</v>
      </c>
      <c r="F137" s="10" t="s">
        <v>285</v>
      </c>
    </row>
    <row r="138" spans="1:6" ht="42" customHeight="1" x14ac:dyDescent="0.25">
      <c r="A138" s="9" t="s">
        <v>479</v>
      </c>
      <c r="B138" s="10" t="s">
        <v>456</v>
      </c>
      <c r="C138" s="10" t="s">
        <v>449</v>
      </c>
      <c r="D138" s="24">
        <v>2021</v>
      </c>
      <c r="E138" s="24">
        <v>2021</v>
      </c>
      <c r="F138" s="10" t="s">
        <v>285</v>
      </c>
    </row>
    <row r="139" spans="1:6" ht="42" customHeight="1" x14ac:dyDescent="0.25">
      <c r="A139" s="9" t="s">
        <v>480</v>
      </c>
      <c r="B139" s="10" t="s">
        <v>450</v>
      </c>
      <c r="C139" s="10" t="s">
        <v>208</v>
      </c>
      <c r="D139" s="24">
        <v>2021</v>
      </c>
      <c r="E139" s="24">
        <v>2021</v>
      </c>
      <c r="F139" s="10" t="s">
        <v>452</v>
      </c>
    </row>
    <row r="140" spans="1:6" ht="42" customHeight="1" x14ac:dyDescent="0.25">
      <c r="A140" s="9" t="s">
        <v>481</v>
      </c>
      <c r="B140" s="10" t="s">
        <v>451</v>
      </c>
      <c r="C140" s="10" t="s">
        <v>208</v>
      </c>
      <c r="D140" s="24">
        <v>2021</v>
      </c>
      <c r="E140" s="24">
        <v>2021</v>
      </c>
      <c r="F140" s="10" t="s">
        <v>453</v>
      </c>
    </row>
    <row r="141" spans="1:6" ht="51.75" customHeight="1" x14ac:dyDescent="0.25">
      <c r="A141" s="9" t="s">
        <v>455</v>
      </c>
      <c r="B141" s="10" t="s">
        <v>454</v>
      </c>
      <c r="C141" s="10" t="s">
        <v>228</v>
      </c>
      <c r="D141" s="24">
        <v>2021</v>
      </c>
      <c r="E141" s="24">
        <v>2021</v>
      </c>
      <c r="F141" s="10" t="s">
        <v>285</v>
      </c>
    </row>
    <row r="142" spans="1:6" ht="42" customHeight="1" x14ac:dyDescent="0.25">
      <c r="A142" s="9" t="s">
        <v>35</v>
      </c>
      <c r="B142" s="10" t="s">
        <v>331</v>
      </c>
      <c r="C142" s="10" t="s">
        <v>63</v>
      </c>
      <c r="D142" s="24">
        <v>2020</v>
      </c>
      <c r="E142" s="24">
        <v>2021</v>
      </c>
      <c r="F142" s="10" t="s">
        <v>288</v>
      </c>
    </row>
    <row r="143" spans="1:6" x14ac:dyDescent="0.25">
      <c r="A143" s="57" t="s">
        <v>123</v>
      </c>
      <c r="B143" s="57"/>
      <c r="C143" s="57"/>
      <c r="D143" s="57"/>
      <c r="E143" s="57"/>
      <c r="F143" s="57"/>
    </row>
    <row r="144" spans="1:6" ht="38.25" x14ac:dyDescent="0.25">
      <c r="A144" s="9" t="s">
        <v>356</v>
      </c>
      <c r="B144" s="10" t="s">
        <v>124</v>
      </c>
      <c r="C144" s="10" t="s">
        <v>65</v>
      </c>
      <c r="D144" s="24">
        <v>2016</v>
      </c>
      <c r="E144" s="24">
        <v>2021</v>
      </c>
      <c r="F144" s="10" t="s">
        <v>289</v>
      </c>
    </row>
    <row r="145" spans="1:6" ht="38.25" x14ac:dyDescent="0.25">
      <c r="A145" s="9" t="s">
        <v>357</v>
      </c>
      <c r="B145" s="10" t="s">
        <v>125</v>
      </c>
      <c r="C145" s="10" t="s">
        <v>63</v>
      </c>
      <c r="D145" s="24">
        <v>2015</v>
      </c>
      <c r="E145" s="24">
        <v>2021</v>
      </c>
      <c r="F145" s="10" t="s">
        <v>290</v>
      </c>
    </row>
    <row r="146" spans="1:6" ht="25.5" x14ac:dyDescent="0.25">
      <c r="A146" s="9" t="s">
        <v>358</v>
      </c>
      <c r="B146" s="10" t="s">
        <v>126</v>
      </c>
      <c r="C146" s="10" t="s">
        <v>63</v>
      </c>
      <c r="D146" s="24">
        <v>2015</v>
      </c>
      <c r="E146" s="24">
        <v>2016</v>
      </c>
      <c r="F146" s="10" t="s">
        <v>291</v>
      </c>
    </row>
    <row r="147" spans="1:6" x14ac:dyDescent="0.25">
      <c r="A147" s="57" t="s">
        <v>127</v>
      </c>
      <c r="B147" s="57"/>
      <c r="C147" s="57"/>
      <c r="D147" s="57"/>
      <c r="E147" s="57"/>
      <c r="F147" s="57"/>
    </row>
    <row r="148" spans="1:6" ht="31.5" customHeight="1" x14ac:dyDescent="0.25">
      <c r="A148" s="9" t="s">
        <v>366</v>
      </c>
      <c r="B148" s="10" t="s">
        <v>128</v>
      </c>
      <c r="C148" s="10" t="s">
        <v>129</v>
      </c>
      <c r="D148" s="24">
        <v>2015</v>
      </c>
      <c r="E148" s="24">
        <v>2021</v>
      </c>
      <c r="F148" s="10" t="s">
        <v>292</v>
      </c>
    </row>
    <row r="149" spans="1:6" ht="57" customHeight="1" x14ac:dyDescent="0.25">
      <c r="A149" s="47" t="s">
        <v>367</v>
      </c>
      <c r="B149" s="10" t="s">
        <v>420</v>
      </c>
      <c r="C149" s="10" t="s">
        <v>229</v>
      </c>
      <c r="D149" s="24">
        <v>2015</v>
      </c>
      <c r="E149" s="24">
        <v>2018</v>
      </c>
      <c r="F149" s="10" t="s">
        <v>304</v>
      </c>
    </row>
    <row r="150" spans="1:6" ht="28.5" customHeight="1" x14ac:dyDescent="0.25">
      <c r="A150" s="48"/>
      <c r="B150" s="10" t="s">
        <v>421</v>
      </c>
      <c r="C150" s="10" t="s">
        <v>107</v>
      </c>
      <c r="D150" s="24">
        <v>2015</v>
      </c>
      <c r="E150" s="24">
        <v>2018</v>
      </c>
      <c r="F150" s="10" t="s">
        <v>293</v>
      </c>
    </row>
    <row r="151" spans="1:6" ht="42" customHeight="1" x14ac:dyDescent="0.25">
      <c r="A151" s="48"/>
      <c r="B151" s="10" t="s">
        <v>422</v>
      </c>
      <c r="C151" s="10" t="s">
        <v>63</v>
      </c>
      <c r="D151" s="24">
        <v>2015</v>
      </c>
      <c r="E151" s="24">
        <v>2021</v>
      </c>
      <c r="F151" s="10" t="s">
        <v>294</v>
      </c>
    </row>
    <row r="152" spans="1:6" ht="69" customHeight="1" x14ac:dyDescent="0.25">
      <c r="A152" s="48"/>
      <c r="B152" s="10" t="s">
        <v>423</v>
      </c>
      <c r="C152" s="10" t="s">
        <v>63</v>
      </c>
      <c r="D152" s="24">
        <v>2015</v>
      </c>
      <c r="E152" s="24">
        <v>2016</v>
      </c>
      <c r="F152" s="10" t="s">
        <v>295</v>
      </c>
    </row>
    <row r="153" spans="1:6" ht="40.5" customHeight="1" x14ac:dyDescent="0.25">
      <c r="A153" s="48"/>
      <c r="B153" s="10" t="s">
        <v>424</v>
      </c>
      <c r="C153" s="10" t="s">
        <v>107</v>
      </c>
      <c r="D153" s="24">
        <v>2015</v>
      </c>
      <c r="E153" s="24">
        <v>2021</v>
      </c>
      <c r="F153" s="10" t="s">
        <v>296</v>
      </c>
    </row>
    <row r="154" spans="1:6" ht="33" customHeight="1" x14ac:dyDescent="0.25">
      <c r="A154" s="48"/>
      <c r="B154" s="10" t="s">
        <v>425</v>
      </c>
      <c r="C154" s="10" t="s">
        <v>327</v>
      </c>
      <c r="D154" s="24">
        <v>2015</v>
      </c>
      <c r="E154" s="24">
        <v>2021</v>
      </c>
      <c r="F154" s="10" t="s">
        <v>297</v>
      </c>
    </row>
    <row r="155" spans="1:6" ht="25.5" x14ac:dyDescent="0.25">
      <c r="A155" s="48"/>
      <c r="B155" s="10" t="s">
        <v>426</v>
      </c>
      <c r="C155" s="10" t="s">
        <v>230</v>
      </c>
      <c r="D155" s="24">
        <v>2015</v>
      </c>
      <c r="E155" s="24">
        <v>2021</v>
      </c>
      <c r="F155" s="10" t="s">
        <v>298</v>
      </c>
    </row>
    <row r="156" spans="1:6" ht="38.25" x14ac:dyDescent="0.25">
      <c r="A156" s="48"/>
      <c r="B156" s="10" t="s">
        <v>427</v>
      </c>
      <c r="C156" s="10" t="s">
        <v>130</v>
      </c>
      <c r="D156" s="24">
        <v>2015</v>
      </c>
      <c r="E156" s="24">
        <v>2021</v>
      </c>
      <c r="F156" s="10" t="s">
        <v>294</v>
      </c>
    </row>
    <row r="157" spans="1:6" ht="29.25" customHeight="1" x14ac:dyDescent="0.25">
      <c r="A157" s="48"/>
      <c r="B157" s="10" t="s">
        <v>428</v>
      </c>
      <c r="C157" s="10" t="s">
        <v>327</v>
      </c>
      <c r="D157" s="24">
        <v>2015</v>
      </c>
      <c r="E157" s="24">
        <v>2021</v>
      </c>
      <c r="F157" s="10" t="s">
        <v>299</v>
      </c>
    </row>
    <row r="158" spans="1:6" ht="30" customHeight="1" x14ac:dyDescent="0.25">
      <c r="A158" s="48"/>
      <c r="B158" s="10" t="s">
        <v>429</v>
      </c>
      <c r="C158" s="10" t="s">
        <v>327</v>
      </c>
      <c r="D158" s="24">
        <v>2015</v>
      </c>
      <c r="E158" s="24">
        <v>2021</v>
      </c>
      <c r="F158" s="10" t="s">
        <v>299</v>
      </c>
    </row>
    <row r="159" spans="1:6" ht="25.5" x14ac:dyDescent="0.25">
      <c r="A159" s="48"/>
      <c r="B159" s="10" t="s">
        <v>430</v>
      </c>
      <c r="C159" s="10" t="s">
        <v>107</v>
      </c>
      <c r="D159" s="24">
        <v>2015</v>
      </c>
      <c r="E159" s="24">
        <v>2018</v>
      </c>
      <c r="F159" s="10" t="s">
        <v>300</v>
      </c>
    </row>
    <row r="160" spans="1:6" ht="53.25" customHeight="1" x14ac:dyDescent="0.25">
      <c r="A160" s="48"/>
      <c r="B160" s="10" t="s">
        <v>431</v>
      </c>
      <c r="C160" s="10" t="s">
        <v>130</v>
      </c>
      <c r="D160" s="24">
        <v>2015</v>
      </c>
      <c r="E160" s="24">
        <v>2016</v>
      </c>
      <c r="F160" s="10" t="s">
        <v>301</v>
      </c>
    </row>
    <row r="161" spans="1:6" ht="59.25" customHeight="1" x14ac:dyDescent="0.25">
      <c r="A161" s="48"/>
      <c r="B161" s="22" t="s">
        <v>432</v>
      </c>
      <c r="C161" s="10" t="s">
        <v>131</v>
      </c>
      <c r="D161" s="24">
        <v>2017</v>
      </c>
      <c r="E161" s="24">
        <v>2021</v>
      </c>
      <c r="F161" s="10" t="s">
        <v>302</v>
      </c>
    </row>
    <row r="162" spans="1:6" ht="28.5" customHeight="1" x14ac:dyDescent="0.25">
      <c r="A162" s="23" t="s">
        <v>368</v>
      </c>
      <c r="B162" s="10" t="s">
        <v>132</v>
      </c>
      <c r="C162" s="10" t="s">
        <v>130</v>
      </c>
      <c r="D162" s="24">
        <v>2015</v>
      </c>
      <c r="E162" s="24">
        <v>2016</v>
      </c>
      <c r="F162" s="10" t="s">
        <v>303</v>
      </c>
    </row>
    <row r="163" spans="1:6" ht="28.5" customHeight="1" x14ac:dyDescent="0.25">
      <c r="A163" s="9" t="s">
        <v>369</v>
      </c>
      <c r="B163" s="10" t="s">
        <v>133</v>
      </c>
      <c r="C163" s="10" t="s">
        <v>134</v>
      </c>
      <c r="D163" s="24">
        <v>2015</v>
      </c>
      <c r="E163" s="24">
        <v>2021</v>
      </c>
      <c r="F163" s="10" t="s">
        <v>304</v>
      </c>
    </row>
    <row r="164" spans="1:6" ht="28.5" customHeight="1" x14ac:dyDescent="0.25">
      <c r="A164" s="9" t="s">
        <v>370</v>
      </c>
      <c r="B164" s="10" t="s">
        <v>135</v>
      </c>
      <c r="C164" s="10" t="s">
        <v>63</v>
      </c>
      <c r="D164" s="24">
        <v>2015</v>
      </c>
      <c r="E164" s="24">
        <v>2016</v>
      </c>
      <c r="F164" s="10" t="s">
        <v>304</v>
      </c>
    </row>
    <row r="165" spans="1:6" x14ac:dyDescent="0.25">
      <c r="A165" s="57" t="s">
        <v>136</v>
      </c>
      <c r="B165" s="57"/>
      <c r="C165" s="57"/>
      <c r="D165" s="57"/>
      <c r="E165" s="57"/>
      <c r="F165" s="57"/>
    </row>
    <row r="166" spans="1:6" ht="29.25" customHeight="1" x14ac:dyDescent="0.25">
      <c r="A166" s="9" t="s">
        <v>377</v>
      </c>
      <c r="B166" s="10" t="s">
        <v>137</v>
      </c>
      <c r="C166" s="10" t="s">
        <v>138</v>
      </c>
      <c r="D166" s="24">
        <v>2015</v>
      </c>
      <c r="E166" s="24">
        <v>2018</v>
      </c>
      <c r="F166" s="10" t="s">
        <v>305</v>
      </c>
    </row>
    <row r="167" spans="1:6" ht="42.75" customHeight="1" x14ac:dyDescent="0.25">
      <c r="A167" s="10" t="s">
        <v>11</v>
      </c>
      <c r="B167" s="10" t="s">
        <v>139</v>
      </c>
      <c r="C167" s="10" t="s">
        <v>230</v>
      </c>
      <c r="D167" s="24">
        <v>2015</v>
      </c>
      <c r="E167" s="24">
        <v>2021</v>
      </c>
      <c r="F167" s="10" t="s">
        <v>306</v>
      </c>
    </row>
    <row r="168" spans="1:6" ht="42.75" customHeight="1" x14ac:dyDescent="0.25">
      <c r="A168" s="10" t="s">
        <v>140</v>
      </c>
      <c r="B168" s="10" t="s">
        <v>141</v>
      </c>
      <c r="C168" s="10" t="s">
        <v>142</v>
      </c>
      <c r="D168" s="24">
        <v>2015</v>
      </c>
      <c r="E168" s="24">
        <v>2021</v>
      </c>
      <c r="F168" s="10" t="s">
        <v>307</v>
      </c>
    </row>
    <row r="169" spans="1:6" ht="27" customHeight="1" x14ac:dyDescent="0.25">
      <c r="A169" s="10" t="s">
        <v>143</v>
      </c>
      <c r="B169" s="10" t="s">
        <v>144</v>
      </c>
      <c r="C169" s="10" t="s">
        <v>142</v>
      </c>
      <c r="D169" s="24">
        <v>2015</v>
      </c>
      <c r="E169" s="24">
        <v>2021</v>
      </c>
      <c r="F169" s="10" t="s">
        <v>308</v>
      </c>
    </row>
    <row r="170" spans="1:6" ht="25.5" x14ac:dyDescent="0.25">
      <c r="A170" s="10" t="s">
        <v>145</v>
      </c>
      <c r="B170" s="10" t="s">
        <v>146</v>
      </c>
      <c r="C170" s="10" t="s">
        <v>107</v>
      </c>
      <c r="D170" s="24">
        <v>2015</v>
      </c>
      <c r="E170" s="24">
        <v>2021</v>
      </c>
      <c r="F170" s="10" t="s">
        <v>308</v>
      </c>
    </row>
    <row r="171" spans="1:6" x14ac:dyDescent="0.25">
      <c r="A171" s="10" t="s">
        <v>147</v>
      </c>
      <c r="B171" s="10" t="s">
        <v>148</v>
      </c>
      <c r="C171" s="10" t="s">
        <v>134</v>
      </c>
      <c r="D171" s="24">
        <v>2015</v>
      </c>
      <c r="E171" s="24">
        <v>2021</v>
      </c>
      <c r="F171" s="10" t="s">
        <v>309</v>
      </c>
    </row>
    <row r="172" spans="1:6" ht="55.5" customHeight="1" x14ac:dyDescent="0.25">
      <c r="A172" s="10" t="s">
        <v>149</v>
      </c>
      <c r="B172" s="10" t="s">
        <v>150</v>
      </c>
      <c r="C172" s="10" t="s">
        <v>142</v>
      </c>
      <c r="D172" s="24">
        <v>2015</v>
      </c>
      <c r="E172" s="24">
        <v>2021</v>
      </c>
      <c r="F172" s="10" t="s">
        <v>308</v>
      </c>
    </row>
    <row r="173" spans="1:6" ht="45" customHeight="1" x14ac:dyDescent="0.25">
      <c r="A173" s="10" t="s">
        <v>151</v>
      </c>
      <c r="B173" s="10" t="s">
        <v>152</v>
      </c>
      <c r="C173" s="10" t="s">
        <v>142</v>
      </c>
      <c r="D173" s="24">
        <v>2015</v>
      </c>
      <c r="E173" s="24">
        <v>2021</v>
      </c>
      <c r="F173" s="10" t="s">
        <v>310</v>
      </c>
    </row>
    <row r="174" spans="1:6" ht="25.5" x14ac:dyDescent="0.25">
      <c r="A174" s="10" t="s">
        <v>153</v>
      </c>
      <c r="B174" s="10" t="s">
        <v>154</v>
      </c>
      <c r="C174" s="10" t="s">
        <v>142</v>
      </c>
      <c r="D174" s="24">
        <v>2015</v>
      </c>
      <c r="E174" s="24">
        <v>2021</v>
      </c>
      <c r="F174" s="10" t="s">
        <v>311</v>
      </c>
    </row>
    <row r="175" spans="1:6" ht="19.5" customHeight="1" x14ac:dyDescent="0.25">
      <c r="A175" s="10" t="s">
        <v>155</v>
      </c>
      <c r="B175" s="10" t="s">
        <v>156</v>
      </c>
      <c r="C175" s="10" t="s">
        <v>229</v>
      </c>
      <c r="D175" s="24">
        <v>2015</v>
      </c>
      <c r="E175" s="24">
        <v>2021</v>
      </c>
      <c r="F175" s="10" t="s">
        <v>312</v>
      </c>
    </row>
    <row r="176" spans="1:6" ht="18" customHeight="1" x14ac:dyDescent="0.25">
      <c r="A176" s="10" t="s">
        <v>157</v>
      </c>
      <c r="B176" s="10" t="s">
        <v>158</v>
      </c>
      <c r="C176" s="10" t="s">
        <v>134</v>
      </c>
      <c r="D176" s="24">
        <v>2015</v>
      </c>
      <c r="E176" s="24">
        <v>2021</v>
      </c>
      <c r="F176" s="10" t="s">
        <v>313</v>
      </c>
    </row>
    <row r="177" spans="1:7" ht="28.5" customHeight="1" x14ac:dyDescent="0.25">
      <c r="A177" s="10" t="s">
        <v>159</v>
      </c>
      <c r="B177" s="10" t="s">
        <v>160</v>
      </c>
      <c r="C177" s="10" t="s">
        <v>161</v>
      </c>
      <c r="D177" s="24">
        <v>2015</v>
      </c>
      <c r="E177" s="24">
        <v>2017</v>
      </c>
      <c r="F177" s="10" t="s">
        <v>314</v>
      </c>
    </row>
    <row r="178" spans="1:7" ht="25.5" x14ac:dyDescent="0.25">
      <c r="A178" s="10" t="s">
        <v>162</v>
      </c>
      <c r="B178" s="10" t="s">
        <v>163</v>
      </c>
      <c r="C178" s="10" t="s">
        <v>63</v>
      </c>
      <c r="D178" s="24">
        <v>2019</v>
      </c>
      <c r="E178" s="24">
        <v>2021</v>
      </c>
      <c r="F178" s="10" t="s">
        <v>315</v>
      </c>
    </row>
    <row r="179" spans="1:7" ht="30" customHeight="1" x14ac:dyDescent="0.25">
      <c r="A179" s="10" t="s">
        <v>164</v>
      </c>
      <c r="B179" s="10" t="s">
        <v>165</v>
      </c>
      <c r="C179" s="10" t="s">
        <v>166</v>
      </c>
      <c r="D179" s="24">
        <v>2019</v>
      </c>
      <c r="E179" s="24">
        <v>2020</v>
      </c>
      <c r="F179" s="10" t="s">
        <v>315</v>
      </c>
    </row>
    <row r="180" spans="1:7" ht="25.5" x14ac:dyDescent="0.25">
      <c r="A180" s="10" t="s">
        <v>194</v>
      </c>
      <c r="B180" s="10" t="s">
        <v>163</v>
      </c>
      <c r="C180" s="10" t="s">
        <v>195</v>
      </c>
      <c r="D180" s="24">
        <v>2018</v>
      </c>
      <c r="E180" s="24">
        <v>2020</v>
      </c>
      <c r="F180" s="10" t="s">
        <v>315</v>
      </c>
    </row>
    <row r="181" spans="1:7" ht="30" customHeight="1" x14ac:dyDescent="0.25">
      <c r="A181" s="10" t="s">
        <v>323</v>
      </c>
      <c r="B181" s="10" t="s">
        <v>165</v>
      </c>
      <c r="C181" s="10" t="s">
        <v>325</v>
      </c>
      <c r="D181" s="24">
        <v>2020</v>
      </c>
      <c r="E181" s="24">
        <v>2021</v>
      </c>
      <c r="F181" s="10" t="s">
        <v>315</v>
      </c>
    </row>
    <row r="182" spans="1:7" ht="30" customHeight="1" x14ac:dyDescent="0.25">
      <c r="A182" s="10" t="s">
        <v>324</v>
      </c>
      <c r="B182" s="10" t="s">
        <v>165</v>
      </c>
      <c r="C182" s="10" t="s">
        <v>326</v>
      </c>
      <c r="D182" s="24">
        <v>2020</v>
      </c>
      <c r="E182" s="24">
        <v>2020</v>
      </c>
      <c r="F182" s="10" t="s">
        <v>315</v>
      </c>
    </row>
    <row r="183" spans="1:7" x14ac:dyDescent="0.25">
      <c r="A183" s="57" t="s">
        <v>167</v>
      </c>
      <c r="B183" s="57"/>
      <c r="C183" s="57"/>
      <c r="D183" s="57"/>
      <c r="E183" s="57"/>
      <c r="F183" s="57"/>
    </row>
    <row r="184" spans="1:7" ht="72" customHeight="1" x14ac:dyDescent="0.25">
      <c r="A184" s="10" t="s">
        <v>379</v>
      </c>
      <c r="B184" s="10" t="s">
        <v>168</v>
      </c>
      <c r="C184" s="10" t="s">
        <v>63</v>
      </c>
      <c r="D184" s="24">
        <v>2015</v>
      </c>
      <c r="E184" s="24">
        <v>2018</v>
      </c>
      <c r="F184" s="10" t="s">
        <v>316</v>
      </c>
    </row>
    <row r="185" spans="1:7" ht="25.5" x14ac:dyDescent="0.25">
      <c r="A185" s="10" t="s">
        <v>380</v>
      </c>
      <c r="B185" s="10" t="s">
        <v>169</v>
      </c>
      <c r="C185" s="10" t="s">
        <v>130</v>
      </c>
      <c r="D185" s="24">
        <v>2015</v>
      </c>
      <c r="E185" s="24">
        <v>2015</v>
      </c>
      <c r="F185" s="10" t="s">
        <v>317</v>
      </c>
    </row>
    <row r="186" spans="1:7" ht="33.75" customHeight="1" x14ac:dyDescent="0.25">
      <c r="A186" s="10" t="s">
        <v>381</v>
      </c>
      <c r="B186" s="10" t="s">
        <v>170</v>
      </c>
      <c r="C186" s="10" t="s">
        <v>107</v>
      </c>
      <c r="D186" s="24">
        <v>2015</v>
      </c>
      <c r="E186" s="24">
        <v>2018</v>
      </c>
      <c r="F186" s="10" t="s">
        <v>318</v>
      </c>
    </row>
    <row r="187" spans="1:7" ht="33.75" customHeight="1" x14ac:dyDescent="0.25">
      <c r="A187" s="10" t="s">
        <v>77</v>
      </c>
      <c r="B187" s="10" t="s">
        <v>171</v>
      </c>
      <c r="C187" s="10" t="s">
        <v>433</v>
      </c>
      <c r="D187" s="24">
        <v>2015</v>
      </c>
      <c r="E187" s="24">
        <v>2016</v>
      </c>
      <c r="F187" s="10" t="s">
        <v>319</v>
      </c>
    </row>
    <row r="188" spans="1:7" ht="45.75" customHeight="1" x14ac:dyDescent="0.25">
      <c r="A188" s="10" t="s">
        <v>382</v>
      </c>
      <c r="B188" s="10" t="s">
        <v>173</v>
      </c>
      <c r="C188" s="10" t="s">
        <v>63</v>
      </c>
      <c r="D188" s="24">
        <v>2015</v>
      </c>
      <c r="E188" s="24">
        <v>2021</v>
      </c>
      <c r="F188" s="10" t="s">
        <v>320</v>
      </c>
    </row>
    <row r="189" spans="1:7" ht="42.75" customHeight="1" x14ac:dyDescent="0.25">
      <c r="A189" s="10" t="s">
        <v>383</v>
      </c>
      <c r="B189" s="10" t="s">
        <v>174</v>
      </c>
      <c r="C189" s="10" t="s">
        <v>175</v>
      </c>
      <c r="D189" s="24">
        <v>2015</v>
      </c>
      <c r="E189" s="24">
        <v>2016</v>
      </c>
      <c r="F189" s="10" t="s">
        <v>321</v>
      </c>
    </row>
    <row r="190" spans="1:7" ht="86.25" customHeight="1" x14ac:dyDescent="0.25">
      <c r="A190" s="10" t="s">
        <v>384</v>
      </c>
      <c r="B190" s="10" t="s">
        <v>176</v>
      </c>
      <c r="C190" s="10" t="s">
        <v>63</v>
      </c>
      <c r="D190" s="24">
        <v>2015</v>
      </c>
      <c r="E190" s="24">
        <v>2021</v>
      </c>
      <c r="F190" s="10" t="s">
        <v>322</v>
      </c>
      <c r="G190" s="17" t="s">
        <v>231</v>
      </c>
    </row>
    <row r="191" spans="1:7" ht="18.75" x14ac:dyDescent="0.3">
      <c r="F191" s="27"/>
    </row>
  </sheetData>
  <mergeCells count="102">
    <mergeCell ref="A165:F165"/>
    <mergeCell ref="A183:F183"/>
    <mergeCell ref="A105:F105"/>
    <mergeCell ref="A109:F109"/>
    <mergeCell ref="A110:F110"/>
    <mergeCell ref="A143:F143"/>
    <mergeCell ref="A147:F147"/>
    <mergeCell ref="A75:F75"/>
    <mergeCell ref="A79:F79"/>
    <mergeCell ref="A87:F87"/>
    <mergeCell ref="A93:F93"/>
    <mergeCell ref="A95:A97"/>
    <mergeCell ref="C95:C97"/>
    <mergeCell ref="D95:D97"/>
    <mergeCell ref="E95:E97"/>
    <mergeCell ref="F95:F97"/>
    <mergeCell ref="A149:A161"/>
    <mergeCell ref="A61:F61"/>
    <mergeCell ref="A71:A72"/>
    <mergeCell ref="B71:B72"/>
    <mergeCell ref="C71:C72"/>
    <mergeCell ref="F71:F72"/>
    <mergeCell ref="D72:E72"/>
    <mergeCell ref="A57:A58"/>
    <mergeCell ref="B57:B58"/>
    <mergeCell ref="C57:C58"/>
    <mergeCell ref="F57:F58"/>
    <mergeCell ref="D58:E58"/>
    <mergeCell ref="A59:A60"/>
    <mergeCell ref="B59:B60"/>
    <mergeCell ref="C59:C60"/>
    <mergeCell ref="F59:F60"/>
    <mergeCell ref="D60:E60"/>
    <mergeCell ref="A53:A54"/>
    <mergeCell ref="B53:B54"/>
    <mergeCell ref="C53:C54"/>
    <mergeCell ref="F53:F54"/>
    <mergeCell ref="D54:E54"/>
    <mergeCell ref="A55:A56"/>
    <mergeCell ref="B55:B56"/>
    <mergeCell ref="C55:C56"/>
    <mergeCell ref="F55:F56"/>
    <mergeCell ref="D56:E56"/>
    <mergeCell ref="A49:A50"/>
    <mergeCell ref="B49:B50"/>
    <mergeCell ref="C49:C50"/>
    <mergeCell ref="F49:F50"/>
    <mergeCell ref="D50:E50"/>
    <mergeCell ref="A51:A52"/>
    <mergeCell ref="B51:B52"/>
    <mergeCell ref="C51:C52"/>
    <mergeCell ref="F51:F52"/>
    <mergeCell ref="D52:E52"/>
    <mergeCell ref="A45:A46"/>
    <mergeCell ref="B45:B46"/>
    <mergeCell ref="C45:C46"/>
    <mergeCell ref="F45:F46"/>
    <mergeCell ref="D46:E46"/>
    <mergeCell ref="A47:A48"/>
    <mergeCell ref="B47:B48"/>
    <mergeCell ref="C47:C48"/>
    <mergeCell ref="F47:F48"/>
    <mergeCell ref="D48:E48"/>
    <mergeCell ref="A35:A36"/>
    <mergeCell ref="B35:B36"/>
    <mergeCell ref="C35:C36"/>
    <mergeCell ref="F35:F36"/>
    <mergeCell ref="D36:E36"/>
    <mergeCell ref="A44:F44"/>
    <mergeCell ref="A25:A26"/>
    <mergeCell ref="B25:B26"/>
    <mergeCell ref="C25:C26"/>
    <mergeCell ref="F25:F26"/>
    <mergeCell ref="D26:E26"/>
    <mergeCell ref="A32:A33"/>
    <mergeCell ref="B32:B33"/>
    <mergeCell ref="C32:C33"/>
    <mergeCell ref="F32:F33"/>
    <mergeCell ref="D33:E33"/>
    <mergeCell ref="D1:F4"/>
    <mergeCell ref="A8:F8"/>
    <mergeCell ref="A14:A15"/>
    <mergeCell ref="B14:B15"/>
    <mergeCell ref="C14:C15"/>
    <mergeCell ref="F14:F15"/>
    <mergeCell ref="D15:E15"/>
    <mergeCell ref="A5:F5"/>
    <mergeCell ref="A6:A7"/>
    <mergeCell ref="B6:B7"/>
    <mergeCell ref="C6:C7"/>
    <mergeCell ref="D6:E6"/>
    <mergeCell ref="F6:F7"/>
    <mergeCell ref="A17:A18"/>
    <mergeCell ref="B17:B18"/>
    <mergeCell ref="C17:C18"/>
    <mergeCell ref="F17:F18"/>
    <mergeCell ref="D18:E18"/>
    <mergeCell ref="A22:A23"/>
    <mergeCell ref="B22:B23"/>
    <mergeCell ref="C22:C23"/>
    <mergeCell ref="F22:F23"/>
    <mergeCell ref="D23:E23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zoomScale="160" zoomScaleNormal="160" workbookViewId="0">
      <selection activeCell="C3" sqref="C3"/>
    </sheetView>
  </sheetViews>
  <sheetFormatPr defaultColWidth="9.140625" defaultRowHeight="15" x14ac:dyDescent="0.25"/>
  <cols>
    <col min="1" max="1" width="7.7109375" style="26" customWidth="1"/>
    <col min="2" max="2" width="48.140625" style="26" customWidth="1"/>
    <col min="3" max="3" width="28.140625" style="26" customWidth="1"/>
    <col min="4" max="4" width="14.7109375" style="26" customWidth="1"/>
    <col min="5" max="5" width="15" style="26" customWidth="1"/>
    <col min="6" max="6" width="45.7109375" style="26" customWidth="1"/>
    <col min="7" max="16384" width="9.140625" style="17"/>
  </cols>
  <sheetData>
    <row r="1" spans="1:6" ht="99" customHeight="1" x14ac:dyDescent="0.25">
      <c r="A1" s="25"/>
      <c r="B1" s="25"/>
      <c r="C1" s="25"/>
      <c r="D1" s="90" t="s">
        <v>561</v>
      </c>
      <c r="E1" s="91"/>
      <c r="F1" s="91"/>
    </row>
    <row r="2" spans="1:6" ht="28.5" customHeight="1" x14ac:dyDescent="0.25">
      <c r="A2" s="11"/>
      <c r="B2" s="11"/>
      <c r="C2" s="11"/>
      <c r="D2" s="91"/>
      <c r="E2" s="91"/>
      <c r="F2" s="91"/>
    </row>
    <row r="3" spans="1:6" ht="31.5" customHeight="1" x14ac:dyDescent="0.25">
      <c r="A3" s="11"/>
      <c r="B3" s="11"/>
      <c r="C3" s="11"/>
      <c r="D3" s="91"/>
      <c r="E3" s="91"/>
      <c r="F3" s="91"/>
    </row>
    <row r="4" spans="1:6" ht="126.75" customHeight="1" x14ac:dyDescent="0.25">
      <c r="A4" s="11"/>
      <c r="B4" s="11"/>
      <c r="C4" s="11"/>
      <c r="D4" s="91"/>
      <c r="E4" s="91"/>
      <c r="F4" s="91"/>
    </row>
    <row r="5" spans="1:6" ht="59.25" customHeight="1" x14ac:dyDescent="0.25">
      <c r="A5" s="88" t="s">
        <v>484</v>
      </c>
      <c r="B5" s="88"/>
      <c r="C5" s="88"/>
      <c r="D5" s="88"/>
      <c r="E5" s="88"/>
      <c r="F5" s="88"/>
    </row>
    <row r="6" spans="1:6" x14ac:dyDescent="0.25">
      <c r="A6" s="57" t="s">
        <v>350</v>
      </c>
      <c r="B6" s="57" t="s">
        <v>12</v>
      </c>
      <c r="C6" s="57" t="s">
        <v>233</v>
      </c>
      <c r="D6" s="57" t="s">
        <v>234</v>
      </c>
      <c r="E6" s="57"/>
      <c r="F6" s="57" t="s">
        <v>235</v>
      </c>
    </row>
    <row r="7" spans="1:6" ht="27.75" customHeight="1" x14ac:dyDescent="0.25">
      <c r="A7" s="57"/>
      <c r="B7" s="57"/>
      <c r="C7" s="57"/>
      <c r="D7" s="33" t="s">
        <v>236</v>
      </c>
      <c r="E7" s="33" t="s">
        <v>237</v>
      </c>
      <c r="F7" s="57"/>
    </row>
    <row r="8" spans="1:6" ht="22.5" customHeight="1" x14ac:dyDescent="0.25">
      <c r="A8" s="57" t="s">
        <v>20</v>
      </c>
      <c r="B8" s="57"/>
      <c r="C8" s="57"/>
      <c r="D8" s="57"/>
      <c r="E8" s="57"/>
      <c r="F8" s="57"/>
    </row>
    <row r="9" spans="1:6" ht="21.75" customHeight="1" x14ac:dyDescent="0.25">
      <c r="A9" s="31" t="s">
        <v>351</v>
      </c>
      <c r="B9" s="33" t="s">
        <v>512</v>
      </c>
      <c r="C9" s="50" t="s">
        <v>523</v>
      </c>
      <c r="D9" s="50">
        <v>2022</v>
      </c>
      <c r="E9" s="50">
        <v>2025</v>
      </c>
      <c r="F9" s="50" t="s">
        <v>239</v>
      </c>
    </row>
    <row r="10" spans="1:6" ht="28.5" customHeight="1" x14ac:dyDescent="0.25">
      <c r="A10" s="31" t="s">
        <v>527</v>
      </c>
      <c r="B10" s="33" t="s">
        <v>519</v>
      </c>
      <c r="C10" s="51"/>
      <c r="D10" s="51"/>
      <c r="E10" s="51"/>
      <c r="F10" s="51"/>
    </row>
    <row r="11" spans="1:6" ht="18" customHeight="1" x14ac:dyDescent="0.25">
      <c r="A11" s="31" t="s">
        <v>528</v>
      </c>
      <c r="B11" s="33" t="s">
        <v>520</v>
      </c>
      <c r="C11" s="51"/>
      <c r="D11" s="51"/>
      <c r="E11" s="51"/>
      <c r="F11" s="51"/>
    </row>
    <row r="12" spans="1:6" ht="28.5" customHeight="1" x14ac:dyDescent="0.25">
      <c r="A12" s="31" t="s">
        <v>529</v>
      </c>
      <c r="B12" s="33" t="s">
        <v>522</v>
      </c>
      <c r="C12" s="51"/>
      <c r="D12" s="51"/>
      <c r="E12" s="51"/>
      <c r="F12" s="51"/>
    </row>
    <row r="13" spans="1:6" ht="28.5" customHeight="1" x14ac:dyDescent="0.25">
      <c r="A13" s="31" t="s">
        <v>530</v>
      </c>
      <c r="B13" s="33" t="s">
        <v>547</v>
      </c>
      <c r="C13" s="51"/>
      <c r="D13" s="52"/>
      <c r="E13" s="52"/>
      <c r="F13" s="52"/>
    </row>
    <row r="14" spans="1:6" ht="21.75" customHeight="1" x14ac:dyDescent="0.25">
      <c r="A14" s="31" t="s">
        <v>352</v>
      </c>
      <c r="B14" s="33" t="s">
        <v>513</v>
      </c>
      <c r="C14" s="50" t="s">
        <v>523</v>
      </c>
      <c r="D14" s="50">
        <v>2022</v>
      </c>
      <c r="E14" s="50">
        <v>2025</v>
      </c>
      <c r="F14" s="50" t="s">
        <v>239</v>
      </c>
    </row>
    <row r="15" spans="1:6" ht="18" customHeight="1" x14ac:dyDescent="0.25">
      <c r="A15" s="31" t="s">
        <v>531</v>
      </c>
      <c r="B15" s="33" t="s">
        <v>514</v>
      </c>
      <c r="C15" s="51"/>
      <c r="D15" s="51"/>
      <c r="E15" s="51"/>
      <c r="F15" s="51"/>
    </row>
    <row r="16" spans="1:6" ht="18" customHeight="1" x14ac:dyDescent="0.25">
      <c r="A16" s="31" t="s">
        <v>532</v>
      </c>
      <c r="B16" s="33" t="s">
        <v>518</v>
      </c>
      <c r="C16" s="51"/>
      <c r="D16" s="52"/>
      <c r="E16" s="52"/>
      <c r="F16" s="52"/>
    </row>
    <row r="17" spans="1:6" ht="21.75" customHeight="1" x14ac:dyDescent="0.25">
      <c r="A17" s="31" t="s">
        <v>353</v>
      </c>
      <c r="B17" s="33" t="s">
        <v>515</v>
      </c>
      <c r="C17" s="50" t="s">
        <v>516</v>
      </c>
      <c r="D17" s="50">
        <v>2022</v>
      </c>
      <c r="E17" s="50">
        <v>2025</v>
      </c>
      <c r="F17" s="50" t="s">
        <v>239</v>
      </c>
    </row>
    <row r="18" spans="1:6" ht="18" customHeight="1" x14ac:dyDescent="0.25">
      <c r="A18" s="31" t="s">
        <v>533</v>
      </c>
      <c r="B18" s="33" t="s">
        <v>517</v>
      </c>
      <c r="C18" s="51"/>
      <c r="D18" s="51"/>
      <c r="E18" s="51"/>
      <c r="F18" s="51"/>
    </row>
    <row r="19" spans="1:6" ht="18" customHeight="1" x14ac:dyDescent="0.25">
      <c r="A19" s="31" t="s">
        <v>534</v>
      </c>
      <c r="B19" s="33" t="s">
        <v>444</v>
      </c>
      <c r="C19" s="51"/>
      <c r="D19" s="51"/>
      <c r="E19" s="51"/>
      <c r="F19" s="51"/>
    </row>
    <row r="20" spans="1:6" ht="18" customHeight="1" x14ac:dyDescent="0.25">
      <c r="A20" s="31" t="s">
        <v>535</v>
      </c>
      <c r="B20" s="33" t="s">
        <v>466</v>
      </c>
      <c r="C20" s="51"/>
      <c r="D20" s="51"/>
      <c r="E20" s="51"/>
      <c r="F20" s="51"/>
    </row>
    <row r="21" spans="1:6" ht="31.5" customHeight="1" x14ac:dyDescent="0.25">
      <c r="A21" s="29" t="s">
        <v>536</v>
      </c>
      <c r="B21" s="30" t="s">
        <v>521</v>
      </c>
      <c r="C21" s="51"/>
      <c r="D21" s="51"/>
      <c r="E21" s="51"/>
      <c r="F21" s="51"/>
    </row>
    <row r="22" spans="1:6" ht="53.25" customHeight="1" x14ac:dyDescent="0.25">
      <c r="A22" s="31" t="s">
        <v>22</v>
      </c>
      <c r="B22" s="33" t="s">
        <v>486</v>
      </c>
      <c r="C22" s="33" t="s">
        <v>23</v>
      </c>
      <c r="D22" s="33">
        <v>2022</v>
      </c>
      <c r="E22" s="33">
        <v>2025</v>
      </c>
      <c r="F22" s="33" t="s">
        <v>239</v>
      </c>
    </row>
    <row r="23" spans="1:6" ht="18" customHeight="1" x14ac:dyDescent="0.25">
      <c r="A23" s="31" t="s">
        <v>24</v>
      </c>
      <c r="B23" s="33" t="s">
        <v>488</v>
      </c>
      <c r="C23" s="33" t="s">
        <v>30</v>
      </c>
      <c r="D23" s="33">
        <v>2022</v>
      </c>
      <c r="E23" s="33">
        <v>2025</v>
      </c>
      <c r="F23" s="33" t="s">
        <v>239</v>
      </c>
    </row>
    <row r="24" spans="1:6" ht="28.5" customHeight="1" x14ac:dyDescent="0.25">
      <c r="A24" s="31" t="s">
        <v>26</v>
      </c>
      <c r="B24" s="33" t="s">
        <v>524</v>
      </c>
      <c r="C24" s="33" t="s">
        <v>525</v>
      </c>
      <c r="D24" s="33">
        <v>2022</v>
      </c>
      <c r="E24" s="33">
        <v>2025</v>
      </c>
      <c r="F24" s="33" t="s">
        <v>239</v>
      </c>
    </row>
    <row r="25" spans="1:6" ht="20.25" customHeight="1" x14ac:dyDescent="0.25">
      <c r="A25" s="57" t="s">
        <v>336</v>
      </c>
      <c r="B25" s="57"/>
      <c r="C25" s="57"/>
      <c r="D25" s="57"/>
      <c r="E25" s="57"/>
      <c r="F25" s="57"/>
    </row>
    <row r="26" spans="1:6" ht="18" customHeight="1" x14ac:dyDescent="0.25">
      <c r="A26" s="47" t="s">
        <v>356</v>
      </c>
      <c r="B26" s="47" t="s">
        <v>53</v>
      </c>
      <c r="C26" s="47" t="s">
        <v>327</v>
      </c>
      <c r="D26" s="33">
        <v>2022</v>
      </c>
      <c r="E26" s="33">
        <v>2025</v>
      </c>
      <c r="F26" s="47" t="s">
        <v>341</v>
      </c>
    </row>
    <row r="27" spans="1:6" ht="18" customHeight="1" x14ac:dyDescent="0.25">
      <c r="A27" s="49"/>
      <c r="B27" s="49"/>
      <c r="C27" s="49"/>
      <c r="D27" s="75" t="s">
        <v>240</v>
      </c>
      <c r="E27" s="89"/>
      <c r="F27" s="49"/>
    </row>
    <row r="28" spans="1:6" ht="18" customHeight="1" x14ac:dyDescent="0.25">
      <c r="A28" s="47" t="s">
        <v>357</v>
      </c>
      <c r="B28" s="47" t="s">
        <v>54</v>
      </c>
      <c r="C28" s="47" t="s">
        <v>327</v>
      </c>
      <c r="D28" s="33">
        <v>2022</v>
      </c>
      <c r="E28" s="33">
        <v>2025</v>
      </c>
      <c r="F28" s="47" t="s">
        <v>341</v>
      </c>
    </row>
    <row r="29" spans="1:6" ht="18" customHeight="1" x14ac:dyDescent="0.25">
      <c r="A29" s="49"/>
      <c r="B29" s="49"/>
      <c r="C29" s="49"/>
      <c r="D29" s="75" t="s">
        <v>240</v>
      </c>
      <c r="E29" s="89"/>
      <c r="F29" s="49"/>
    </row>
    <row r="30" spans="1:6" ht="18" customHeight="1" x14ac:dyDescent="0.25">
      <c r="A30" s="47" t="s">
        <v>358</v>
      </c>
      <c r="B30" s="47" t="s">
        <v>55</v>
      </c>
      <c r="C30" s="47" t="s">
        <v>327</v>
      </c>
      <c r="D30" s="33">
        <v>2022</v>
      </c>
      <c r="E30" s="33">
        <v>2025</v>
      </c>
      <c r="F30" s="47" t="s">
        <v>341</v>
      </c>
    </row>
    <row r="31" spans="1:6" ht="18" customHeight="1" x14ac:dyDescent="0.25">
      <c r="A31" s="49"/>
      <c r="B31" s="49"/>
      <c r="C31" s="49"/>
      <c r="D31" s="75" t="s">
        <v>240</v>
      </c>
      <c r="E31" s="89"/>
      <c r="F31" s="49"/>
    </row>
    <row r="32" spans="1:6" ht="18" customHeight="1" x14ac:dyDescent="0.25">
      <c r="A32" s="47" t="s">
        <v>359</v>
      </c>
      <c r="B32" s="47" t="s">
        <v>56</v>
      </c>
      <c r="C32" s="47" t="s">
        <v>327</v>
      </c>
      <c r="D32" s="33">
        <v>2022</v>
      </c>
      <c r="E32" s="33">
        <v>2025</v>
      </c>
      <c r="F32" s="47" t="s">
        <v>341</v>
      </c>
    </row>
    <row r="33" spans="1:6" ht="18" customHeight="1" x14ac:dyDescent="0.25">
      <c r="A33" s="49"/>
      <c r="B33" s="49"/>
      <c r="C33" s="49"/>
      <c r="D33" s="75" t="s">
        <v>240</v>
      </c>
      <c r="E33" s="89"/>
      <c r="F33" s="49"/>
    </row>
    <row r="34" spans="1:6" ht="18" customHeight="1" x14ac:dyDescent="0.25">
      <c r="A34" s="47" t="s">
        <v>360</v>
      </c>
      <c r="B34" s="47" t="s">
        <v>57</v>
      </c>
      <c r="C34" s="47" t="s">
        <v>327</v>
      </c>
      <c r="D34" s="33">
        <v>2022</v>
      </c>
      <c r="E34" s="33">
        <v>2025</v>
      </c>
      <c r="F34" s="47" t="s">
        <v>341</v>
      </c>
    </row>
    <row r="35" spans="1:6" ht="18" customHeight="1" x14ac:dyDescent="0.25">
      <c r="A35" s="49"/>
      <c r="B35" s="49"/>
      <c r="C35" s="49"/>
      <c r="D35" s="75" t="s">
        <v>240</v>
      </c>
      <c r="E35" s="89"/>
      <c r="F35" s="49"/>
    </row>
    <row r="36" spans="1:6" ht="18" customHeight="1" x14ac:dyDescent="0.25">
      <c r="A36" s="47" t="s">
        <v>361</v>
      </c>
      <c r="B36" s="47" t="s">
        <v>58</v>
      </c>
      <c r="C36" s="47" t="s">
        <v>327</v>
      </c>
      <c r="D36" s="33">
        <v>2022</v>
      </c>
      <c r="E36" s="33">
        <v>2025</v>
      </c>
      <c r="F36" s="47" t="s">
        <v>253</v>
      </c>
    </row>
    <row r="37" spans="1:6" ht="18" customHeight="1" x14ac:dyDescent="0.25">
      <c r="A37" s="49"/>
      <c r="B37" s="49"/>
      <c r="C37" s="49"/>
      <c r="D37" s="75" t="s">
        <v>240</v>
      </c>
      <c r="E37" s="89"/>
      <c r="F37" s="49"/>
    </row>
    <row r="38" spans="1:6" ht="18" customHeight="1" x14ac:dyDescent="0.25">
      <c r="A38" s="47" t="s">
        <v>362</v>
      </c>
      <c r="B38" s="47" t="s">
        <v>59</v>
      </c>
      <c r="C38" s="47" t="s">
        <v>327</v>
      </c>
      <c r="D38" s="33">
        <v>2022</v>
      </c>
      <c r="E38" s="33">
        <v>2025</v>
      </c>
      <c r="F38" s="55" t="s">
        <v>341</v>
      </c>
    </row>
    <row r="39" spans="1:6" ht="18" customHeight="1" x14ac:dyDescent="0.25">
      <c r="A39" s="49"/>
      <c r="B39" s="49"/>
      <c r="C39" s="49"/>
      <c r="D39" s="75" t="s">
        <v>240</v>
      </c>
      <c r="E39" s="89"/>
      <c r="F39" s="55"/>
    </row>
    <row r="40" spans="1:6" ht="18" customHeight="1" x14ac:dyDescent="0.25">
      <c r="A40" s="47" t="s">
        <v>363</v>
      </c>
      <c r="B40" s="47" t="s">
        <v>60</v>
      </c>
      <c r="C40" s="47" t="s">
        <v>327</v>
      </c>
      <c r="D40" s="33">
        <v>2022</v>
      </c>
      <c r="E40" s="33">
        <v>2025</v>
      </c>
      <c r="F40" s="55" t="s">
        <v>341</v>
      </c>
    </row>
    <row r="41" spans="1:6" ht="18" customHeight="1" x14ac:dyDescent="0.25">
      <c r="A41" s="49"/>
      <c r="B41" s="49"/>
      <c r="C41" s="49"/>
      <c r="D41" s="75" t="s">
        <v>240</v>
      </c>
      <c r="E41" s="89"/>
      <c r="F41" s="55"/>
    </row>
    <row r="42" spans="1:6" x14ac:dyDescent="0.25">
      <c r="A42" s="57" t="s">
        <v>560</v>
      </c>
      <c r="B42" s="57"/>
      <c r="C42" s="57"/>
      <c r="D42" s="57"/>
      <c r="E42" s="57"/>
      <c r="F42" s="57"/>
    </row>
    <row r="43" spans="1:6" ht="83.25" customHeight="1" x14ac:dyDescent="0.25">
      <c r="A43" s="31" t="s">
        <v>366</v>
      </c>
      <c r="B43" s="41" t="s">
        <v>62</v>
      </c>
      <c r="C43" s="33" t="s">
        <v>52</v>
      </c>
      <c r="D43" s="33">
        <v>2022</v>
      </c>
      <c r="E43" s="33">
        <v>2025</v>
      </c>
      <c r="F43" s="33" t="s">
        <v>252</v>
      </c>
    </row>
    <row r="44" spans="1:6" ht="75.75" customHeight="1" x14ac:dyDescent="0.25">
      <c r="A44" s="31" t="s">
        <v>367</v>
      </c>
      <c r="B44" s="33" t="s">
        <v>434</v>
      </c>
      <c r="C44" s="33" t="s">
        <v>63</v>
      </c>
      <c r="D44" s="33">
        <v>2022</v>
      </c>
      <c r="E44" s="33">
        <v>2025</v>
      </c>
      <c r="F44" s="33" t="s">
        <v>254</v>
      </c>
    </row>
    <row r="45" spans="1:6" ht="36" customHeight="1" x14ac:dyDescent="0.25">
      <c r="A45" s="31" t="s">
        <v>368</v>
      </c>
      <c r="B45" s="33" t="s">
        <v>71</v>
      </c>
      <c r="C45" s="33" t="s">
        <v>63</v>
      </c>
      <c r="D45" s="33">
        <v>2022</v>
      </c>
      <c r="E45" s="33">
        <v>2025</v>
      </c>
      <c r="F45" s="33" t="s">
        <v>538</v>
      </c>
    </row>
    <row r="46" spans="1:6" ht="51" customHeight="1" x14ac:dyDescent="0.25">
      <c r="A46" s="31" t="s">
        <v>369</v>
      </c>
      <c r="B46" s="33" t="s">
        <v>494</v>
      </c>
      <c r="C46" s="33" t="s">
        <v>63</v>
      </c>
      <c r="D46" s="33">
        <v>2022</v>
      </c>
      <c r="E46" s="33">
        <v>2025</v>
      </c>
      <c r="F46" s="33" t="s">
        <v>537</v>
      </c>
    </row>
    <row r="47" spans="1:6" ht="36" customHeight="1" x14ac:dyDescent="0.25">
      <c r="A47" s="31" t="s">
        <v>370</v>
      </c>
      <c r="B47" s="33" t="s">
        <v>440</v>
      </c>
      <c r="C47" s="33" t="s">
        <v>63</v>
      </c>
      <c r="D47" s="33">
        <v>2022</v>
      </c>
      <c r="E47" s="33">
        <v>2025</v>
      </c>
      <c r="F47" s="33" t="s">
        <v>538</v>
      </c>
    </row>
    <row r="48" spans="1:6" ht="58.5" customHeight="1" x14ac:dyDescent="0.25">
      <c r="A48" s="31" t="s">
        <v>371</v>
      </c>
      <c r="B48" s="33" t="s">
        <v>493</v>
      </c>
      <c r="C48" s="33" t="s">
        <v>65</v>
      </c>
      <c r="D48" s="33">
        <v>2022</v>
      </c>
      <c r="E48" s="33">
        <v>2025</v>
      </c>
      <c r="F48" s="33" t="s">
        <v>254</v>
      </c>
    </row>
    <row r="49" spans="1:6" ht="25.5" customHeight="1" x14ac:dyDescent="0.25">
      <c r="A49" s="31" t="s">
        <v>372</v>
      </c>
      <c r="B49" s="33" t="s">
        <v>69</v>
      </c>
      <c r="C49" s="33" t="s">
        <v>63</v>
      </c>
      <c r="D49" s="33">
        <v>2022</v>
      </c>
      <c r="E49" s="33">
        <v>2025</v>
      </c>
      <c r="F49" s="33" t="s">
        <v>255</v>
      </c>
    </row>
    <row r="50" spans="1:6" ht="77.25" customHeight="1" x14ac:dyDescent="0.25">
      <c r="A50" s="31" t="s">
        <v>373</v>
      </c>
      <c r="B50" s="33" t="s">
        <v>476</v>
      </c>
      <c r="C50" s="33" t="s">
        <v>327</v>
      </c>
      <c r="D50" s="33">
        <v>2022</v>
      </c>
      <c r="E50" s="33">
        <v>2025</v>
      </c>
      <c r="F50" s="33" t="s">
        <v>254</v>
      </c>
    </row>
    <row r="51" spans="1:6" ht="29.25" customHeight="1" x14ac:dyDescent="0.25">
      <c r="A51" s="31" t="s">
        <v>374</v>
      </c>
      <c r="B51" s="33" t="s">
        <v>70</v>
      </c>
      <c r="C51" s="33" t="s">
        <v>327</v>
      </c>
      <c r="D51" s="33">
        <v>2022</v>
      </c>
      <c r="E51" s="33">
        <v>2025</v>
      </c>
      <c r="F51" s="33" t="s">
        <v>256</v>
      </c>
    </row>
    <row r="52" spans="1:6" ht="43.5" customHeight="1" x14ac:dyDescent="0.25">
      <c r="A52" s="29" t="s">
        <v>375</v>
      </c>
      <c r="B52" s="30" t="s">
        <v>196</v>
      </c>
      <c r="C52" s="30" t="s">
        <v>343</v>
      </c>
      <c r="D52" s="33">
        <v>2022</v>
      </c>
      <c r="E52" s="33">
        <v>2025</v>
      </c>
      <c r="F52" s="33" t="s">
        <v>538</v>
      </c>
    </row>
    <row r="53" spans="1:6" x14ac:dyDescent="0.25">
      <c r="A53" s="57" t="s">
        <v>72</v>
      </c>
      <c r="B53" s="57"/>
      <c r="C53" s="57"/>
      <c r="D53" s="57"/>
      <c r="E53" s="57"/>
      <c r="F53" s="57"/>
    </row>
    <row r="54" spans="1:6" ht="37.5" customHeight="1" x14ac:dyDescent="0.25">
      <c r="A54" s="31" t="s">
        <v>377</v>
      </c>
      <c r="B54" s="33" t="s">
        <v>495</v>
      </c>
      <c r="C54" s="33" t="s">
        <v>63</v>
      </c>
      <c r="D54" s="34">
        <v>2022</v>
      </c>
      <c r="E54" s="34">
        <v>2025</v>
      </c>
      <c r="F54" s="33" t="s">
        <v>260</v>
      </c>
    </row>
    <row r="55" spans="1:6" ht="39.75" customHeight="1" x14ac:dyDescent="0.25">
      <c r="A55" s="31" t="s">
        <v>11</v>
      </c>
      <c r="B55" s="32" t="s">
        <v>435</v>
      </c>
      <c r="C55" s="33" t="s">
        <v>327</v>
      </c>
      <c r="D55" s="34">
        <v>2022</v>
      </c>
      <c r="E55" s="34">
        <v>2025</v>
      </c>
      <c r="F55" s="33" t="s">
        <v>261</v>
      </c>
    </row>
    <row r="56" spans="1:6" ht="48" customHeight="1" x14ac:dyDescent="0.25">
      <c r="A56" s="31" t="s">
        <v>140</v>
      </c>
      <c r="B56" s="33" t="s">
        <v>344</v>
      </c>
      <c r="C56" s="33" t="s">
        <v>539</v>
      </c>
      <c r="D56" s="34">
        <v>2022</v>
      </c>
      <c r="E56" s="34">
        <v>2025</v>
      </c>
      <c r="F56" s="33" t="s">
        <v>345</v>
      </c>
    </row>
    <row r="57" spans="1:6" x14ac:dyDescent="0.25">
      <c r="A57" s="57" t="s">
        <v>74</v>
      </c>
      <c r="B57" s="57"/>
      <c r="C57" s="57"/>
      <c r="D57" s="57"/>
      <c r="E57" s="57"/>
      <c r="F57" s="57"/>
    </row>
    <row r="58" spans="1:6" ht="29.25" customHeight="1" x14ac:dyDescent="0.25">
      <c r="A58" s="31" t="s">
        <v>379</v>
      </c>
      <c r="B58" s="33" t="s">
        <v>496</v>
      </c>
      <c r="C58" s="33" t="s">
        <v>75</v>
      </c>
      <c r="D58" s="34">
        <v>2022</v>
      </c>
      <c r="E58" s="34">
        <v>2025</v>
      </c>
      <c r="F58" s="33" t="s">
        <v>262</v>
      </c>
    </row>
    <row r="59" spans="1:6" ht="22.5" customHeight="1" x14ac:dyDescent="0.25">
      <c r="A59" s="31" t="s">
        <v>380</v>
      </c>
      <c r="B59" s="33" t="s">
        <v>76</v>
      </c>
      <c r="C59" s="33" t="s">
        <v>75</v>
      </c>
      <c r="D59" s="34">
        <v>2022</v>
      </c>
      <c r="E59" s="34">
        <v>2025</v>
      </c>
      <c r="F59" s="33" t="s">
        <v>262</v>
      </c>
    </row>
    <row r="60" spans="1:6" ht="29.25" customHeight="1" x14ac:dyDescent="0.25">
      <c r="A60" s="31" t="s">
        <v>381</v>
      </c>
      <c r="B60" s="33" t="s">
        <v>346</v>
      </c>
      <c r="C60" s="33" t="s">
        <v>75</v>
      </c>
      <c r="D60" s="34">
        <v>2022</v>
      </c>
      <c r="E60" s="34">
        <v>2025</v>
      </c>
      <c r="F60" s="33" t="s">
        <v>262</v>
      </c>
    </row>
    <row r="61" spans="1:6" ht="29.25" customHeight="1" x14ac:dyDescent="0.25">
      <c r="A61" s="31" t="s">
        <v>77</v>
      </c>
      <c r="B61" s="33" t="s">
        <v>465</v>
      </c>
      <c r="C61" s="33" t="s">
        <v>75</v>
      </c>
      <c r="D61" s="34">
        <v>2022</v>
      </c>
      <c r="E61" s="34">
        <v>2025</v>
      </c>
      <c r="F61" s="33" t="s">
        <v>263</v>
      </c>
    </row>
    <row r="62" spans="1:6" ht="30.75" customHeight="1" x14ac:dyDescent="0.25">
      <c r="A62" s="31" t="s">
        <v>382</v>
      </c>
      <c r="B62" s="33" t="s">
        <v>347</v>
      </c>
      <c r="C62" s="33" t="s">
        <v>75</v>
      </c>
      <c r="D62" s="34">
        <v>2022</v>
      </c>
      <c r="E62" s="34">
        <v>2025</v>
      </c>
      <c r="F62" s="33" t="s">
        <v>264</v>
      </c>
    </row>
    <row r="63" spans="1:6" ht="72.75" customHeight="1" x14ac:dyDescent="0.25">
      <c r="A63" s="31" t="s">
        <v>383</v>
      </c>
      <c r="B63" s="33" t="s">
        <v>78</v>
      </c>
      <c r="C63" s="33" t="s">
        <v>460</v>
      </c>
      <c r="D63" s="34">
        <v>2022</v>
      </c>
      <c r="E63" s="34">
        <v>2025</v>
      </c>
      <c r="F63" s="33" t="s">
        <v>265</v>
      </c>
    </row>
    <row r="64" spans="1:6" ht="30.75" customHeight="1" x14ac:dyDescent="0.25">
      <c r="A64" s="31" t="s">
        <v>384</v>
      </c>
      <c r="B64" s="33" t="s">
        <v>348</v>
      </c>
      <c r="C64" s="33" t="s">
        <v>327</v>
      </c>
      <c r="D64" s="34">
        <v>2022</v>
      </c>
      <c r="E64" s="34">
        <v>2025</v>
      </c>
      <c r="F64" s="33" t="s">
        <v>266</v>
      </c>
    </row>
    <row r="65" spans="1:6" x14ac:dyDescent="0.25">
      <c r="A65" s="57" t="s">
        <v>79</v>
      </c>
      <c r="B65" s="57"/>
      <c r="C65" s="57"/>
      <c r="D65" s="57"/>
      <c r="E65" s="57"/>
      <c r="F65" s="57"/>
    </row>
    <row r="66" spans="1:6" ht="51" customHeight="1" x14ac:dyDescent="0.25">
      <c r="A66" s="31" t="s">
        <v>386</v>
      </c>
      <c r="B66" s="33" t="s">
        <v>80</v>
      </c>
      <c r="C66" s="33" t="s">
        <v>63</v>
      </c>
      <c r="D66" s="34">
        <v>2022</v>
      </c>
      <c r="E66" s="34">
        <v>2025</v>
      </c>
      <c r="F66" s="33" t="s">
        <v>261</v>
      </c>
    </row>
    <row r="67" spans="1:6" ht="51" customHeight="1" x14ac:dyDescent="0.25">
      <c r="A67" s="31" t="s">
        <v>387</v>
      </c>
      <c r="B67" s="33" t="s">
        <v>81</v>
      </c>
      <c r="C67" s="33" t="s">
        <v>63</v>
      </c>
      <c r="D67" s="34">
        <v>2022</v>
      </c>
      <c r="E67" s="34">
        <v>2025</v>
      </c>
      <c r="F67" s="33" t="s">
        <v>267</v>
      </c>
    </row>
    <row r="68" spans="1:6" ht="33" customHeight="1" x14ac:dyDescent="0.25">
      <c r="A68" s="31" t="s">
        <v>388</v>
      </c>
      <c r="B68" s="33" t="s">
        <v>82</v>
      </c>
      <c r="C68" s="33" t="s">
        <v>63</v>
      </c>
      <c r="D68" s="34">
        <v>2022</v>
      </c>
      <c r="E68" s="34">
        <v>2025</v>
      </c>
      <c r="F68" s="33" t="s">
        <v>268</v>
      </c>
    </row>
    <row r="69" spans="1:6" ht="42" customHeight="1" x14ac:dyDescent="0.25">
      <c r="A69" s="31" t="s">
        <v>389</v>
      </c>
      <c r="B69" s="33" t="s">
        <v>83</v>
      </c>
      <c r="C69" s="33" t="s">
        <v>52</v>
      </c>
      <c r="D69" s="34">
        <v>2022</v>
      </c>
      <c r="E69" s="34">
        <v>2025</v>
      </c>
      <c r="F69" s="33" t="s">
        <v>269</v>
      </c>
    </row>
    <row r="70" spans="1:6" ht="33" customHeight="1" x14ac:dyDescent="0.25">
      <c r="A70" s="31" t="s">
        <v>490</v>
      </c>
      <c r="B70" s="33" t="s">
        <v>491</v>
      </c>
      <c r="C70" s="33" t="s">
        <v>63</v>
      </c>
      <c r="D70" s="34">
        <v>2022</v>
      </c>
      <c r="E70" s="34">
        <v>2025</v>
      </c>
      <c r="F70" s="33" t="s">
        <v>538</v>
      </c>
    </row>
    <row r="71" spans="1:6" x14ac:dyDescent="0.25">
      <c r="A71" s="57" t="s">
        <v>84</v>
      </c>
      <c r="B71" s="57"/>
      <c r="C71" s="57"/>
      <c r="D71" s="57"/>
      <c r="E71" s="57"/>
      <c r="F71" s="57"/>
    </row>
    <row r="72" spans="1:6" ht="55.5" customHeight="1" x14ac:dyDescent="0.25">
      <c r="A72" s="31" t="s">
        <v>391</v>
      </c>
      <c r="B72" s="33" t="s">
        <v>85</v>
      </c>
      <c r="C72" s="33" t="s">
        <v>63</v>
      </c>
      <c r="D72" s="34">
        <v>2022</v>
      </c>
      <c r="E72" s="34">
        <v>2025</v>
      </c>
      <c r="F72" s="33" t="s">
        <v>270</v>
      </c>
    </row>
    <row r="73" spans="1:6" ht="40.5" customHeight="1" x14ac:dyDescent="0.25">
      <c r="A73" s="55" t="s">
        <v>392</v>
      </c>
      <c r="B73" s="33" t="s">
        <v>86</v>
      </c>
      <c r="C73" s="57" t="s">
        <v>63</v>
      </c>
      <c r="D73" s="92">
        <v>2022</v>
      </c>
      <c r="E73" s="92">
        <v>2025</v>
      </c>
      <c r="F73" s="57" t="s">
        <v>271</v>
      </c>
    </row>
    <row r="74" spans="1:6" ht="19.5" customHeight="1" x14ac:dyDescent="0.25">
      <c r="A74" s="55"/>
      <c r="B74" s="31" t="s">
        <v>478</v>
      </c>
      <c r="C74" s="57"/>
      <c r="D74" s="92"/>
      <c r="E74" s="92"/>
      <c r="F74" s="57"/>
    </row>
    <row r="75" spans="1:6" x14ac:dyDescent="0.25">
      <c r="A75" s="55"/>
      <c r="B75" s="31" t="s">
        <v>477</v>
      </c>
      <c r="C75" s="57"/>
      <c r="D75" s="92"/>
      <c r="E75" s="92"/>
      <c r="F75" s="57"/>
    </row>
    <row r="76" spans="1:6" ht="28.5" customHeight="1" x14ac:dyDescent="0.25">
      <c r="A76" s="31" t="s">
        <v>393</v>
      </c>
      <c r="B76" s="33" t="s">
        <v>87</v>
      </c>
      <c r="C76" s="33" t="s">
        <v>63</v>
      </c>
      <c r="D76" s="34">
        <v>2022</v>
      </c>
      <c r="E76" s="34">
        <v>2025</v>
      </c>
      <c r="F76" s="33" t="s">
        <v>272</v>
      </c>
    </row>
    <row r="77" spans="1:6" ht="41.25" customHeight="1" x14ac:dyDescent="0.25">
      <c r="A77" s="31" t="s">
        <v>394</v>
      </c>
      <c r="B77" s="33" t="s">
        <v>498</v>
      </c>
      <c r="C77" s="33" t="s">
        <v>327</v>
      </c>
      <c r="D77" s="34">
        <v>2022</v>
      </c>
      <c r="E77" s="34">
        <v>2025</v>
      </c>
      <c r="F77" s="33" t="s">
        <v>274</v>
      </c>
    </row>
    <row r="78" spans="1:6" ht="29.25" customHeight="1" x14ac:dyDescent="0.25">
      <c r="A78" s="31" t="s">
        <v>395</v>
      </c>
      <c r="B78" s="33" t="s">
        <v>436</v>
      </c>
      <c r="C78" s="33" t="s">
        <v>327</v>
      </c>
      <c r="D78" s="34">
        <v>2022</v>
      </c>
      <c r="E78" s="34">
        <v>2025</v>
      </c>
      <c r="F78" s="33" t="s">
        <v>275</v>
      </c>
    </row>
    <row r="79" spans="1:6" ht="18" customHeight="1" x14ac:dyDescent="0.25">
      <c r="A79" s="57" t="s">
        <v>92</v>
      </c>
      <c r="B79" s="57"/>
      <c r="C79" s="57"/>
      <c r="D79" s="57"/>
      <c r="E79" s="57"/>
      <c r="F79" s="57"/>
    </row>
    <row r="80" spans="1:6" ht="42" customHeight="1" x14ac:dyDescent="0.25">
      <c r="A80" s="31" t="s">
        <v>401</v>
      </c>
      <c r="B80" s="33" t="s">
        <v>93</v>
      </c>
      <c r="C80" s="33" t="s">
        <v>63</v>
      </c>
      <c r="D80" s="34">
        <v>2022</v>
      </c>
      <c r="E80" s="34">
        <v>2025</v>
      </c>
      <c r="F80" s="33" t="s">
        <v>276</v>
      </c>
    </row>
    <row r="81" spans="1:6" ht="30" customHeight="1" x14ac:dyDescent="0.25">
      <c r="A81" s="31" t="s">
        <v>402</v>
      </c>
      <c r="B81" s="33" t="s">
        <v>94</v>
      </c>
      <c r="C81" s="33" t="s">
        <v>63</v>
      </c>
      <c r="D81" s="34">
        <v>2022</v>
      </c>
      <c r="E81" s="34">
        <v>2025</v>
      </c>
      <c r="F81" s="33" t="s">
        <v>276</v>
      </c>
    </row>
    <row r="82" spans="1:6" ht="33" customHeight="1" x14ac:dyDescent="0.25">
      <c r="A82" s="31" t="s">
        <v>403</v>
      </c>
      <c r="B82" s="33" t="s">
        <v>95</v>
      </c>
      <c r="C82" s="33" t="s">
        <v>63</v>
      </c>
      <c r="D82" s="34">
        <v>2022</v>
      </c>
      <c r="E82" s="34">
        <v>2025</v>
      </c>
      <c r="F82" s="33" t="s">
        <v>276</v>
      </c>
    </row>
    <row r="83" spans="1:6" ht="18" customHeight="1" x14ac:dyDescent="0.25">
      <c r="A83" s="57" t="s">
        <v>96</v>
      </c>
      <c r="B83" s="57"/>
      <c r="C83" s="57"/>
      <c r="D83" s="57"/>
      <c r="E83" s="57"/>
      <c r="F83" s="57"/>
    </row>
    <row r="84" spans="1:6" ht="18" customHeight="1" x14ac:dyDescent="0.25">
      <c r="A84" s="57" t="s">
        <v>97</v>
      </c>
      <c r="B84" s="57"/>
      <c r="C84" s="57"/>
      <c r="D84" s="57"/>
      <c r="E84" s="57"/>
      <c r="F84" s="57"/>
    </row>
    <row r="85" spans="1:6" ht="43.5" customHeight="1" x14ac:dyDescent="0.25">
      <c r="A85" s="31" t="s">
        <v>351</v>
      </c>
      <c r="B85" s="33" t="s">
        <v>540</v>
      </c>
      <c r="C85" s="33" t="s">
        <v>99</v>
      </c>
      <c r="D85" s="34">
        <v>2022</v>
      </c>
      <c r="E85" s="34">
        <v>2025</v>
      </c>
      <c r="F85" s="33" t="s">
        <v>277</v>
      </c>
    </row>
    <row r="86" spans="1:6" ht="40.5" customHeight="1" x14ac:dyDescent="0.25">
      <c r="A86" s="31" t="s">
        <v>352</v>
      </c>
      <c r="B86" s="33" t="s">
        <v>100</v>
      </c>
      <c r="C86" s="33" t="s">
        <v>229</v>
      </c>
      <c r="D86" s="34">
        <v>2022</v>
      </c>
      <c r="E86" s="34">
        <v>2025</v>
      </c>
      <c r="F86" s="33" t="s">
        <v>542</v>
      </c>
    </row>
    <row r="87" spans="1:6" ht="40.5" customHeight="1" x14ac:dyDescent="0.25">
      <c r="A87" s="31" t="s">
        <v>353</v>
      </c>
      <c r="B87" s="33" t="s">
        <v>499</v>
      </c>
      <c r="C87" s="33" t="s">
        <v>327</v>
      </c>
      <c r="D87" s="34">
        <v>2022</v>
      </c>
      <c r="E87" s="34">
        <v>2025</v>
      </c>
      <c r="F87" s="33" t="s">
        <v>541</v>
      </c>
    </row>
    <row r="88" spans="1:6" ht="54" customHeight="1" x14ac:dyDescent="0.25">
      <c r="A88" s="31" t="s">
        <v>22</v>
      </c>
      <c r="B88" s="33" t="s">
        <v>548</v>
      </c>
      <c r="C88" s="33" t="s">
        <v>63</v>
      </c>
      <c r="D88" s="34">
        <v>2022</v>
      </c>
      <c r="E88" s="34">
        <v>2025</v>
      </c>
      <c r="F88" s="33" t="s">
        <v>543</v>
      </c>
    </row>
    <row r="89" spans="1:6" ht="40.5" customHeight="1" x14ac:dyDescent="0.25">
      <c r="A89" s="31" t="s">
        <v>24</v>
      </c>
      <c r="B89" s="33" t="s">
        <v>108</v>
      </c>
      <c r="C89" s="33" t="s">
        <v>107</v>
      </c>
      <c r="D89" s="34">
        <v>2022</v>
      </c>
      <c r="E89" s="34">
        <v>2025</v>
      </c>
      <c r="F89" s="33" t="s">
        <v>543</v>
      </c>
    </row>
    <row r="90" spans="1:6" ht="40.5" customHeight="1" x14ac:dyDescent="0.25">
      <c r="A90" s="31" t="s">
        <v>26</v>
      </c>
      <c r="B90" s="33" t="s">
        <v>500</v>
      </c>
      <c r="C90" s="33" t="s">
        <v>63</v>
      </c>
      <c r="D90" s="34">
        <v>2022</v>
      </c>
      <c r="E90" s="34">
        <v>2025</v>
      </c>
      <c r="F90" s="33" t="s">
        <v>543</v>
      </c>
    </row>
    <row r="91" spans="1:6" ht="40.5" customHeight="1" x14ac:dyDescent="0.25">
      <c r="A91" s="29" t="s">
        <v>27</v>
      </c>
      <c r="B91" s="30" t="s">
        <v>109</v>
      </c>
      <c r="C91" s="30"/>
      <c r="D91" s="34">
        <v>2022</v>
      </c>
      <c r="E91" s="34">
        <v>2025</v>
      </c>
      <c r="F91" s="33" t="s">
        <v>452</v>
      </c>
    </row>
    <row r="92" spans="1:6" ht="40.5" customHeight="1" x14ac:dyDescent="0.25">
      <c r="A92" s="31" t="s">
        <v>555</v>
      </c>
      <c r="B92" s="33" t="s">
        <v>122</v>
      </c>
      <c r="C92" s="33" t="s">
        <v>110</v>
      </c>
      <c r="D92" s="34">
        <v>2022</v>
      </c>
      <c r="E92" s="34">
        <v>2025</v>
      </c>
      <c r="F92" s="33" t="s">
        <v>452</v>
      </c>
    </row>
    <row r="93" spans="1:6" ht="40.5" customHeight="1" x14ac:dyDescent="0.25">
      <c r="A93" s="29" t="s">
        <v>556</v>
      </c>
      <c r="B93" s="30" t="s">
        <v>501</v>
      </c>
      <c r="C93" s="30" t="s">
        <v>449</v>
      </c>
      <c r="D93" s="34">
        <v>2022</v>
      </c>
      <c r="E93" s="34">
        <v>2025</v>
      </c>
      <c r="F93" s="33" t="s">
        <v>452</v>
      </c>
    </row>
    <row r="94" spans="1:6" ht="40.5" customHeight="1" x14ac:dyDescent="0.25">
      <c r="A94" s="29" t="s">
        <v>557</v>
      </c>
      <c r="B94" s="30" t="s">
        <v>502</v>
      </c>
      <c r="C94" s="30" t="s">
        <v>503</v>
      </c>
      <c r="D94" s="34">
        <v>2022</v>
      </c>
      <c r="E94" s="34">
        <v>2025</v>
      </c>
      <c r="F94" s="33" t="s">
        <v>452</v>
      </c>
    </row>
    <row r="95" spans="1:6" ht="40.5" customHeight="1" x14ac:dyDescent="0.25">
      <c r="A95" s="29" t="s">
        <v>558</v>
      </c>
      <c r="B95" s="30" t="s">
        <v>504</v>
      </c>
      <c r="C95" s="30" t="s">
        <v>505</v>
      </c>
      <c r="D95" s="34">
        <v>2022</v>
      </c>
      <c r="E95" s="34">
        <v>2025</v>
      </c>
      <c r="F95" s="33" t="s">
        <v>452</v>
      </c>
    </row>
    <row r="96" spans="1:6" ht="40.5" customHeight="1" x14ac:dyDescent="0.25">
      <c r="A96" s="29" t="s">
        <v>559</v>
      </c>
      <c r="B96" s="30" t="s">
        <v>506</v>
      </c>
      <c r="C96" s="30" t="s">
        <v>228</v>
      </c>
      <c r="D96" s="34">
        <v>2022</v>
      </c>
      <c r="E96" s="34">
        <v>2025</v>
      </c>
      <c r="F96" s="33" t="s">
        <v>452</v>
      </c>
    </row>
    <row r="97" spans="1:6" ht="40.5" customHeight="1" x14ac:dyDescent="0.25">
      <c r="A97" s="29" t="s">
        <v>354</v>
      </c>
      <c r="B97" s="36" t="s">
        <v>549</v>
      </c>
      <c r="C97" s="33" t="s">
        <v>63</v>
      </c>
      <c r="D97" s="34">
        <v>2022</v>
      </c>
      <c r="E97" s="34">
        <v>2025</v>
      </c>
      <c r="F97" s="33" t="s">
        <v>544</v>
      </c>
    </row>
    <row r="98" spans="1:6" x14ac:dyDescent="0.25">
      <c r="A98" s="57" t="s">
        <v>123</v>
      </c>
      <c r="B98" s="57"/>
      <c r="C98" s="57"/>
      <c r="D98" s="57"/>
      <c r="E98" s="57"/>
      <c r="F98" s="57"/>
    </row>
    <row r="99" spans="1:6" ht="38.25" x14ac:dyDescent="0.25">
      <c r="A99" s="31" t="s">
        <v>356</v>
      </c>
      <c r="B99" s="33" t="s">
        <v>124</v>
      </c>
      <c r="C99" s="33" t="s">
        <v>65</v>
      </c>
      <c r="D99" s="34">
        <v>2022</v>
      </c>
      <c r="E99" s="34">
        <v>2025</v>
      </c>
      <c r="F99" s="33" t="s">
        <v>289</v>
      </c>
    </row>
    <row r="100" spans="1:6" ht="38.25" x14ac:dyDescent="0.25">
      <c r="A100" s="31" t="s">
        <v>357</v>
      </c>
      <c r="B100" s="33" t="s">
        <v>125</v>
      </c>
      <c r="C100" s="33" t="s">
        <v>63</v>
      </c>
      <c r="D100" s="34">
        <v>2022</v>
      </c>
      <c r="E100" s="34">
        <v>2025</v>
      </c>
      <c r="F100" s="33" t="s">
        <v>290</v>
      </c>
    </row>
    <row r="101" spans="1:6" x14ac:dyDescent="0.25">
      <c r="A101" s="57" t="s">
        <v>127</v>
      </c>
      <c r="B101" s="57"/>
      <c r="C101" s="57"/>
      <c r="D101" s="57"/>
      <c r="E101" s="57"/>
      <c r="F101" s="57"/>
    </row>
    <row r="102" spans="1:6" ht="31.5" customHeight="1" x14ac:dyDescent="0.25">
      <c r="A102" s="31" t="s">
        <v>366</v>
      </c>
      <c r="B102" s="33" t="s">
        <v>128</v>
      </c>
      <c r="C102" s="33" t="s">
        <v>129</v>
      </c>
      <c r="D102" s="34">
        <v>2022</v>
      </c>
      <c r="E102" s="34">
        <v>2025</v>
      </c>
      <c r="F102" s="33" t="s">
        <v>292</v>
      </c>
    </row>
    <row r="103" spans="1:6" ht="57" customHeight="1" x14ac:dyDescent="0.25">
      <c r="A103" s="47" t="s">
        <v>367</v>
      </c>
      <c r="B103" s="32" t="s">
        <v>420</v>
      </c>
      <c r="C103" s="33" t="s">
        <v>229</v>
      </c>
      <c r="D103" s="34">
        <v>2022</v>
      </c>
      <c r="E103" s="35">
        <v>2025</v>
      </c>
      <c r="F103" s="33" t="s">
        <v>304</v>
      </c>
    </row>
    <row r="104" spans="1:6" ht="28.5" customHeight="1" x14ac:dyDescent="0.25">
      <c r="A104" s="48"/>
      <c r="B104" s="32" t="s">
        <v>421</v>
      </c>
      <c r="C104" s="33" t="s">
        <v>107</v>
      </c>
      <c r="D104" s="34">
        <v>2022</v>
      </c>
      <c r="E104" s="35">
        <v>2025</v>
      </c>
      <c r="F104" s="33" t="s">
        <v>293</v>
      </c>
    </row>
    <row r="105" spans="1:6" ht="42" customHeight="1" x14ac:dyDescent="0.25">
      <c r="A105" s="48"/>
      <c r="B105" s="32" t="s">
        <v>422</v>
      </c>
      <c r="C105" s="33" t="s">
        <v>63</v>
      </c>
      <c r="D105" s="34">
        <v>2022</v>
      </c>
      <c r="E105" s="34">
        <v>2025</v>
      </c>
      <c r="F105" s="33" t="s">
        <v>294</v>
      </c>
    </row>
    <row r="106" spans="1:6" ht="57" customHeight="1" x14ac:dyDescent="0.25">
      <c r="A106" s="48"/>
      <c r="B106" s="32" t="s">
        <v>545</v>
      </c>
      <c r="C106" s="33" t="s">
        <v>131</v>
      </c>
      <c r="D106" s="34">
        <v>2022</v>
      </c>
      <c r="E106" s="34">
        <v>2025</v>
      </c>
      <c r="F106" s="33" t="s">
        <v>302</v>
      </c>
    </row>
    <row r="107" spans="1:6" ht="32.25" customHeight="1" x14ac:dyDescent="0.25">
      <c r="A107" s="48"/>
      <c r="B107" s="32" t="s">
        <v>424</v>
      </c>
      <c r="C107" s="33" t="s">
        <v>107</v>
      </c>
      <c r="D107" s="34">
        <v>2022</v>
      </c>
      <c r="E107" s="34">
        <v>2025</v>
      </c>
      <c r="F107" s="33" t="s">
        <v>296</v>
      </c>
    </row>
    <row r="108" spans="1:6" ht="26.25" customHeight="1" x14ac:dyDescent="0.25">
      <c r="A108" s="48"/>
      <c r="B108" s="32" t="s">
        <v>425</v>
      </c>
      <c r="C108" s="33" t="s">
        <v>327</v>
      </c>
      <c r="D108" s="34">
        <v>2022</v>
      </c>
      <c r="E108" s="34">
        <v>2025</v>
      </c>
      <c r="F108" s="33" t="s">
        <v>297</v>
      </c>
    </row>
    <row r="109" spans="1:6" ht="32.25" customHeight="1" x14ac:dyDescent="0.25">
      <c r="A109" s="48"/>
      <c r="B109" s="32" t="s">
        <v>426</v>
      </c>
      <c r="C109" s="33" t="s">
        <v>230</v>
      </c>
      <c r="D109" s="34">
        <v>2022</v>
      </c>
      <c r="E109" s="34">
        <v>2025</v>
      </c>
      <c r="F109" s="33" t="s">
        <v>298</v>
      </c>
    </row>
    <row r="110" spans="1:6" ht="42" customHeight="1" x14ac:dyDescent="0.25">
      <c r="A110" s="48"/>
      <c r="B110" s="32" t="s">
        <v>427</v>
      </c>
      <c r="C110" s="33" t="s">
        <v>130</v>
      </c>
      <c r="D110" s="34">
        <v>2022</v>
      </c>
      <c r="E110" s="34">
        <v>2025</v>
      </c>
      <c r="F110" s="33" t="s">
        <v>294</v>
      </c>
    </row>
    <row r="111" spans="1:6" ht="32.25" customHeight="1" x14ac:dyDescent="0.25">
      <c r="A111" s="48"/>
      <c r="B111" s="32" t="s">
        <v>428</v>
      </c>
      <c r="C111" s="33" t="s">
        <v>327</v>
      </c>
      <c r="D111" s="34">
        <v>2022</v>
      </c>
      <c r="E111" s="34">
        <v>2025</v>
      </c>
      <c r="F111" s="33" t="s">
        <v>299</v>
      </c>
    </row>
    <row r="112" spans="1:6" ht="32.25" customHeight="1" x14ac:dyDescent="0.25">
      <c r="A112" s="48"/>
      <c r="B112" s="32" t="s">
        <v>429</v>
      </c>
      <c r="C112" s="33" t="s">
        <v>327</v>
      </c>
      <c r="D112" s="34">
        <v>2022</v>
      </c>
      <c r="E112" s="34">
        <v>2025</v>
      </c>
      <c r="F112" s="33" t="s">
        <v>299</v>
      </c>
    </row>
    <row r="113" spans="1:7" ht="39" customHeight="1" x14ac:dyDescent="0.25">
      <c r="A113" s="31" t="s">
        <v>368</v>
      </c>
      <c r="B113" s="32" t="s">
        <v>133</v>
      </c>
      <c r="C113" s="33" t="s">
        <v>134</v>
      </c>
      <c r="D113" s="34">
        <v>2022</v>
      </c>
      <c r="E113" s="34">
        <v>2025</v>
      </c>
      <c r="F113" s="33" t="s">
        <v>292</v>
      </c>
    </row>
    <row r="114" spans="1:7" x14ac:dyDescent="0.25">
      <c r="A114" s="57" t="s">
        <v>136</v>
      </c>
      <c r="B114" s="57"/>
      <c r="C114" s="57"/>
      <c r="D114" s="57"/>
      <c r="E114" s="57"/>
      <c r="F114" s="57"/>
    </row>
    <row r="115" spans="1:7" ht="44.25" customHeight="1" x14ac:dyDescent="0.25">
      <c r="A115" s="31" t="s">
        <v>377</v>
      </c>
      <c r="B115" s="33" t="s">
        <v>510</v>
      </c>
      <c r="C115" s="33" t="s">
        <v>138</v>
      </c>
      <c r="D115" s="34">
        <v>2022</v>
      </c>
      <c r="E115" s="35">
        <v>2025</v>
      </c>
      <c r="F115" s="33" t="s">
        <v>305</v>
      </c>
    </row>
    <row r="116" spans="1:7" ht="42.75" customHeight="1" x14ac:dyDescent="0.25">
      <c r="A116" s="33" t="s">
        <v>11</v>
      </c>
      <c r="B116" s="33" t="s">
        <v>139</v>
      </c>
      <c r="C116" s="33" t="s">
        <v>230</v>
      </c>
      <c r="D116" s="34">
        <v>2022</v>
      </c>
      <c r="E116" s="34">
        <v>2025</v>
      </c>
      <c r="F116" s="33" t="s">
        <v>306</v>
      </c>
    </row>
    <row r="117" spans="1:7" ht="24" customHeight="1" x14ac:dyDescent="0.25">
      <c r="A117" s="33" t="s">
        <v>140</v>
      </c>
      <c r="B117" s="33" t="s">
        <v>148</v>
      </c>
      <c r="C117" s="33" t="s">
        <v>134</v>
      </c>
      <c r="D117" s="34">
        <v>2022</v>
      </c>
      <c r="E117" s="34">
        <v>2025</v>
      </c>
      <c r="F117" s="33" t="s">
        <v>309</v>
      </c>
    </row>
    <row r="118" spans="1:7" ht="24" customHeight="1" x14ac:dyDescent="0.25">
      <c r="A118" s="33" t="s">
        <v>143</v>
      </c>
      <c r="B118" s="33" t="s">
        <v>156</v>
      </c>
      <c r="C118" s="33" t="s">
        <v>229</v>
      </c>
      <c r="D118" s="34">
        <v>2022</v>
      </c>
      <c r="E118" s="34">
        <v>2025</v>
      </c>
      <c r="F118" s="33" t="s">
        <v>312</v>
      </c>
    </row>
    <row r="119" spans="1:7" ht="24" customHeight="1" x14ac:dyDescent="0.25">
      <c r="A119" s="33" t="s">
        <v>145</v>
      </c>
      <c r="B119" s="33" t="s">
        <v>158</v>
      </c>
      <c r="C119" s="33" t="s">
        <v>134</v>
      </c>
      <c r="D119" s="34">
        <v>2022</v>
      </c>
      <c r="E119" s="34">
        <v>2025</v>
      </c>
      <c r="F119" s="33" t="s">
        <v>313</v>
      </c>
    </row>
    <row r="120" spans="1:7" ht="29.25" customHeight="1" x14ac:dyDescent="0.25">
      <c r="A120" s="33" t="s">
        <v>147</v>
      </c>
      <c r="B120" s="33" t="s">
        <v>511</v>
      </c>
      <c r="C120" s="33" t="s">
        <v>63</v>
      </c>
      <c r="D120" s="34">
        <v>2022</v>
      </c>
      <c r="E120" s="34">
        <v>2025</v>
      </c>
      <c r="F120" s="33" t="s">
        <v>315</v>
      </c>
    </row>
    <row r="121" spans="1:7" ht="29.25" customHeight="1" x14ac:dyDescent="0.25">
      <c r="A121" s="33" t="s">
        <v>149</v>
      </c>
      <c r="B121" s="33" t="s">
        <v>165</v>
      </c>
      <c r="C121" s="33" t="s">
        <v>75</v>
      </c>
      <c r="D121" s="34">
        <v>2022</v>
      </c>
      <c r="E121" s="34">
        <v>2025</v>
      </c>
      <c r="F121" s="33" t="s">
        <v>315</v>
      </c>
    </row>
    <row r="122" spans="1:7" x14ac:dyDescent="0.25">
      <c r="A122" s="57" t="s">
        <v>167</v>
      </c>
      <c r="B122" s="57"/>
      <c r="C122" s="57"/>
      <c r="D122" s="57"/>
      <c r="E122" s="57"/>
      <c r="F122" s="57"/>
    </row>
    <row r="123" spans="1:7" ht="96" customHeight="1" x14ac:dyDescent="0.25">
      <c r="A123" s="44" t="s">
        <v>379</v>
      </c>
      <c r="B123" s="44" t="s">
        <v>176</v>
      </c>
      <c r="C123" s="44" t="s">
        <v>63</v>
      </c>
      <c r="D123" s="45">
        <v>2022</v>
      </c>
      <c r="E123" s="45">
        <v>2025</v>
      </c>
      <c r="F123" s="44" t="s">
        <v>322</v>
      </c>
      <c r="G123" s="17" t="s">
        <v>231</v>
      </c>
    </row>
    <row r="124" spans="1:7" ht="25.5" customHeight="1" x14ac:dyDescent="0.3">
      <c r="F124" s="27"/>
    </row>
  </sheetData>
  <mergeCells count="79">
    <mergeCell ref="A25:F25"/>
    <mergeCell ref="A8:F8"/>
    <mergeCell ref="D1:F4"/>
    <mergeCell ref="A5:F5"/>
    <mergeCell ref="A6:A7"/>
    <mergeCell ref="B6:B7"/>
    <mergeCell ref="C6:C7"/>
    <mergeCell ref="D6:E6"/>
    <mergeCell ref="F6:F7"/>
    <mergeCell ref="C9:C13"/>
    <mergeCell ref="C17:C21"/>
    <mergeCell ref="C14:C16"/>
    <mergeCell ref="D17:D21"/>
    <mergeCell ref="E17:E21"/>
    <mergeCell ref="F14:F16"/>
    <mergeCell ref="F17:F21"/>
    <mergeCell ref="A28:A29"/>
    <mergeCell ref="B28:B29"/>
    <mergeCell ref="C28:C29"/>
    <mergeCell ref="F28:F29"/>
    <mergeCell ref="D29:E29"/>
    <mergeCell ref="A26:A27"/>
    <mergeCell ref="B26:B27"/>
    <mergeCell ref="C26:C27"/>
    <mergeCell ref="F26:F27"/>
    <mergeCell ref="D27:E27"/>
    <mergeCell ref="A32:A33"/>
    <mergeCell ref="B32:B33"/>
    <mergeCell ref="C32:C33"/>
    <mergeCell ref="F32:F33"/>
    <mergeCell ref="D33:E33"/>
    <mergeCell ref="A30:A31"/>
    <mergeCell ref="B30:B31"/>
    <mergeCell ref="C30:C31"/>
    <mergeCell ref="F30:F31"/>
    <mergeCell ref="D31:E31"/>
    <mergeCell ref="A36:A37"/>
    <mergeCell ref="B36:B37"/>
    <mergeCell ref="C36:C37"/>
    <mergeCell ref="F36:F37"/>
    <mergeCell ref="D37:E37"/>
    <mergeCell ref="A34:A35"/>
    <mergeCell ref="B34:B35"/>
    <mergeCell ref="C34:C35"/>
    <mergeCell ref="F34:F35"/>
    <mergeCell ref="D35:E35"/>
    <mergeCell ref="A40:A41"/>
    <mergeCell ref="B40:B41"/>
    <mergeCell ref="C40:C41"/>
    <mergeCell ref="F40:F41"/>
    <mergeCell ref="D41:E41"/>
    <mergeCell ref="A38:A39"/>
    <mergeCell ref="B38:B39"/>
    <mergeCell ref="C38:C39"/>
    <mergeCell ref="F38:F39"/>
    <mergeCell ref="D39:E39"/>
    <mergeCell ref="A42:F42"/>
    <mergeCell ref="A53:F53"/>
    <mergeCell ref="A57:F57"/>
    <mergeCell ref="A65:F65"/>
    <mergeCell ref="A71:F71"/>
    <mergeCell ref="A73:A75"/>
    <mergeCell ref="C73:C75"/>
    <mergeCell ref="D73:D75"/>
    <mergeCell ref="E73:E75"/>
    <mergeCell ref="F73:F75"/>
    <mergeCell ref="A114:F114"/>
    <mergeCell ref="A122:F122"/>
    <mergeCell ref="A79:F79"/>
    <mergeCell ref="A83:F83"/>
    <mergeCell ref="A84:F84"/>
    <mergeCell ref="A98:F98"/>
    <mergeCell ref="A101:F101"/>
    <mergeCell ref="A103:A112"/>
    <mergeCell ref="F9:F13"/>
    <mergeCell ref="D9:D13"/>
    <mergeCell ref="E9:E13"/>
    <mergeCell ref="D14:D16"/>
    <mergeCell ref="E14:E16"/>
  </mergeCells>
  <pageMargins left="0.70866141732283472" right="0.31496062992125984" top="0.74803149606299213" bottom="0.35433070866141736" header="0" footer="0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5" sqref="F3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Приложение 3 часть 1</vt:lpstr>
      <vt:lpstr>Приложение 3 часть 2</vt:lpstr>
      <vt:lpstr>Перечень часть 1</vt:lpstr>
      <vt:lpstr>Перечень часть 2</vt:lpstr>
      <vt:lpstr>Лист1</vt:lpstr>
      <vt:lpstr>'Приложение 3 часть 1'!Заголовки_для_печати</vt:lpstr>
      <vt:lpstr>'Приложение 3 часть 2'!Заголовки_для_печати</vt:lpstr>
      <vt:lpstr>'Приложение 3 часть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2022-11-16T01:01:16Z</dcterms:modified>
</cp:coreProperties>
</file>