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21240" firstSheet="2" activeTab="2"/>
  </bookViews>
  <sheets>
    <sheet name="Приложение 3 часть 1" sheetId="6" state="hidden" r:id="rId1"/>
    <sheet name="Приложение 1 индикаторы" sheetId="10" state="hidden" r:id="rId2"/>
    <sheet name="Приложение 3 часть 2" sheetId="8" r:id="rId3"/>
    <sheet name="Перечень часть 1" sheetId="7" state="hidden" r:id="rId4"/>
    <sheet name="Приложение 2 часть 2" sheetId="9" state="hidden" r:id="rId5"/>
  </sheets>
  <definedNames>
    <definedName name="_xlnm.Print_Titles" localSheetId="0">'Приложение 3 часть 1'!$6:$7</definedName>
    <definedName name="_xlnm.Print_Titles" localSheetId="2">'Приложение 3 часть 2'!$6:$7</definedName>
    <definedName name="_xlnm.Print_Area" localSheetId="0">'Приложение 3 часть 1'!$A$1:$L$452</definedName>
    <definedName name="_xlnm.Print_Area" localSheetId="2">'Приложение 3 часть 2'!$A$1:$L$333</definedName>
  </definedNames>
  <calcPr calcId="162913"/>
</workbook>
</file>

<file path=xl/calcChain.xml><?xml version="1.0" encoding="utf-8"?>
<calcChain xmlns="http://schemas.openxmlformats.org/spreadsheetml/2006/main">
  <c r="H335" i="8" l="1"/>
  <c r="H336" i="8" s="1"/>
  <c r="I335" i="8"/>
  <c r="I336" i="8" s="1"/>
  <c r="J335" i="8"/>
  <c r="J336" i="8" s="1"/>
  <c r="H26" i="8" l="1"/>
  <c r="H31" i="8" l="1"/>
  <c r="J211" i="8" l="1"/>
  <c r="K211" i="8"/>
  <c r="I211" i="8"/>
  <c r="H293" i="8"/>
  <c r="G254" i="8" l="1"/>
  <c r="H254" i="8"/>
  <c r="I254" i="8"/>
  <c r="J254" i="8"/>
  <c r="K254" i="8"/>
  <c r="F254" i="8"/>
  <c r="H259" i="8"/>
  <c r="I259" i="8"/>
  <c r="J259" i="8"/>
  <c r="K259" i="8"/>
  <c r="H258" i="8"/>
  <c r="I213" i="8"/>
  <c r="J213" i="8"/>
  <c r="K213" i="8"/>
  <c r="I214" i="8"/>
  <c r="J214" i="8"/>
  <c r="K214" i="8"/>
  <c r="H214" i="8"/>
  <c r="H213" i="8"/>
  <c r="I216" i="8"/>
  <c r="J216" i="8"/>
  <c r="K216" i="8"/>
  <c r="I217" i="8"/>
  <c r="J217" i="8"/>
  <c r="K217" i="8"/>
  <c r="H217" i="8"/>
  <c r="H216" i="8"/>
  <c r="H291" i="8"/>
  <c r="H292" i="8"/>
  <c r="H105" i="8"/>
  <c r="I105" i="8"/>
  <c r="J105" i="8"/>
  <c r="J104" i="8" s="1"/>
  <c r="K105" i="8"/>
  <c r="H106" i="8"/>
  <c r="I106" i="8"/>
  <c r="J106" i="8"/>
  <c r="K106" i="8"/>
  <c r="H89" i="8"/>
  <c r="I89" i="8"/>
  <c r="J89" i="8"/>
  <c r="K89" i="8"/>
  <c r="H87" i="8"/>
  <c r="J87" i="8"/>
  <c r="K87" i="8"/>
  <c r="H85" i="8"/>
  <c r="I85" i="8"/>
  <c r="J85" i="8"/>
  <c r="K85" i="8"/>
  <c r="H48" i="8"/>
  <c r="H47" i="8"/>
  <c r="G214" i="8"/>
  <c r="G213" i="8"/>
  <c r="F213" i="8"/>
  <c r="F214" i="8"/>
  <c r="F230" i="8"/>
  <c r="G230" i="8"/>
  <c r="H230" i="8"/>
  <c r="I230" i="8"/>
  <c r="J230" i="8"/>
  <c r="K230" i="8"/>
  <c r="F227" i="8"/>
  <c r="G227" i="8"/>
  <c r="H227" i="8"/>
  <c r="I227" i="8"/>
  <c r="J227" i="8"/>
  <c r="K227" i="8"/>
  <c r="F221" i="8"/>
  <c r="G221" i="8"/>
  <c r="H221" i="8"/>
  <c r="I221" i="8"/>
  <c r="J221" i="8"/>
  <c r="K221" i="8"/>
  <c r="J187" i="8"/>
  <c r="J186" i="8" s="1"/>
  <c r="I187" i="8"/>
  <c r="I186" i="8" s="1"/>
  <c r="I215" i="8" l="1"/>
  <c r="K104" i="8"/>
  <c r="I104" i="8"/>
  <c r="K215" i="8"/>
  <c r="J215" i="8"/>
  <c r="H215" i="8"/>
  <c r="H104" i="8"/>
  <c r="H189" i="8"/>
  <c r="H188" i="8" s="1"/>
  <c r="J189" i="8"/>
  <c r="J188" i="8" s="1"/>
  <c r="I189" i="8"/>
  <c r="I188" i="8" s="1"/>
  <c r="G216" i="8"/>
  <c r="G217" i="8"/>
  <c r="G211" i="8" l="1"/>
  <c r="G259" i="8" s="1"/>
  <c r="G13" i="8"/>
  <c r="F273" i="8" l="1"/>
  <c r="F297" i="8" s="1"/>
  <c r="G273" i="8"/>
  <c r="H273" i="8"/>
  <c r="H297" i="8" s="1"/>
  <c r="I273" i="8"/>
  <c r="I297" i="8" s="1"/>
  <c r="J273" i="8"/>
  <c r="K273" i="8"/>
  <c r="F274" i="8"/>
  <c r="G274" i="8"/>
  <c r="H274" i="8"/>
  <c r="I274" i="8"/>
  <c r="J274" i="8"/>
  <c r="K274" i="8"/>
  <c r="E274" i="8"/>
  <c r="E184" i="8"/>
  <c r="E183" i="8"/>
  <c r="I181" i="8"/>
  <c r="H181" i="8"/>
  <c r="G181" i="8"/>
  <c r="F181" i="8"/>
  <c r="K180" i="8"/>
  <c r="J180" i="8"/>
  <c r="I180" i="8"/>
  <c r="H180" i="8"/>
  <c r="G180" i="8"/>
  <c r="F180" i="8"/>
  <c r="K179" i="8"/>
  <c r="J179" i="8"/>
  <c r="I179" i="8"/>
  <c r="H179" i="8"/>
  <c r="G179" i="8"/>
  <c r="F179" i="8"/>
  <c r="K178" i="8"/>
  <c r="J178" i="8"/>
  <c r="I178" i="8"/>
  <c r="H178" i="8"/>
  <c r="G178" i="8"/>
  <c r="F178" i="8"/>
  <c r="K177" i="8"/>
  <c r="J177" i="8"/>
  <c r="I177" i="8"/>
  <c r="H177" i="8"/>
  <c r="G177" i="8"/>
  <c r="F177" i="8"/>
  <c r="K176" i="8"/>
  <c r="J176" i="8"/>
  <c r="I176" i="8"/>
  <c r="H176" i="8"/>
  <c r="G176" i="8"/>
  <c r="F176" i="8"/>
  <c r="G20" i="8"/>
  <c r="G17" i="8"/>
  <c r="E182" i="8" l="1"/>
  <c r="E177" i="8"/>
  <c r="E176" i="8" s="1"/>
  <c r="E179" i="8"/>
  <c r="E178" i="8" s="1"/>
  <c r="E181" i="8"/>
  <c r="E180" i="8" s="1"/>
  <c r="F87" i="8"/>
  <c r="G87" i="8"/>
  <c r="E295" i="8"/>
  <c r="E294" i="8" s="1"/>
  <c r="J294" i="8"/>
  <c r="K294" i="8"/>
  <c r="G97" i="8"/>
  <c r="H97" i="8"/>
  <c r="I97" i="8"/>
  <c r="E241" i="8" l="1"/>
  <c r="E240" i="8"/>
  <c r="F239" i="8"/>
  <c r="G239" i="8"/>
  <c r="H239" i="8"/>
  <c r="I239" i="8"/>
  <c r="J239" i="8"/>
  <c r="K239" i="8"/>
  <c r="K237" i="8"/>
  <c r="K236" i="8" s="1"/>
  <c r="I237" i="8"/>
  <c r="I236" i="8" s="1"/>
  <c r="J236" i="8"/>
  <c r="H237" i="8"/>
  <c r="H236" i="8" s="1"/>
  <c r="E238" i="8"/>
  <c r="F236" i="8"/>
  <c r="G236" i="8"/>
  <c r="J322" i="8"/>
  <c r="K322" i="8"/>
  <c r="J321" i="8"/>
  <c r="K321" i="8"/>
  <c r="E319" i="8"/>
  <c r="E318" i="8" s="1"/>
  <c r="J318" i="8"/>
  <c r="K318" i="8"/>
  <c r="J316" i="8"/>
  <c r="K316" i="8"/>
  <c r="J315" i="8"/>
  <c r="K315" i="8"/>
  <c r="E313" i="8"/>
  <c r="E312" i="8" s="1"/>
  <c r="J312" i="8"/>
  <c r="K312" i="8"/>
  <c r="E311" i="8"/>
  <c r="E310" i="8" s="1"/>
  <c r="J310" i="8"/>
  <c r="K310" i="8"/>
  <c r="E309" i="8"/>
  <c r="E308" i="8" s="1"/>
  <c r="J308" i="8"/>
  <c r="K308" i="8"/>
  <c r="E307" i="8"/>
  <c r="E306" i="8" s="1"/>
  <c r="J306" i="8"/>
  <c r="K306" i="8"/>
  <c r="E305" i="8"/>
  <c r="E304" i="8" s="1"/>
  <c r="J304" i="8"/>
  <c r="K304" i="8"/>
  <c r="E303" i="8"/>
  <c r="E302" i="8" s="1"/>
  <c r="J302" i="8"/>
  <c r="K302" i="8"/>
  <c r="E301" i="8"/>
  <c r="E300" i="8" s="1"/>
  <c r="J300" i="8"/>
  <c r="K300" i="8"/>
  <c r="E293" i="8"/>
  <c r="J292" i="8"/>
  <c r="K292" i="8"/>
  <c r="E291" i="8"/>
  <c r="E290" i="8" s="1"/>
  <c r="J290" i="8"/>
  <c r="K290" i="8"/>
  <c r="E289" i="8"/>
  <c r="E288" i="8" s="1"/>
  <c r="J288" i="8"/>
  <c r="K288" i="8"/>
  <c r="E287" i="8"/>
  <c r="E286" i="8" s="1"/>
  <c r="J286" i="8"/>
  <c r="K286" i="8"/>
  <c r="E285" i="8"/>
  <c r="E284" i="8" s="1"/>
  <c r="J284" i="8"/>
  <c r="K284" i="8"/>
  <c r="E283" i="8"/>
  <c r="E282" i="8" s="1"/>
  <c r="J282" i="8"/>
  <c r="K282" i="8"/>
  <c r="E281" i="8"/>
  <c r="E280" i="8" s="1"/>
  <c r="K280" i="8"/>
  <c r="J280" i="8"/>
  <c r="E279" i="8"/>
  <c r="E278" i="8" s="1"/>
  <c r="J276" i="8"/>
  <c r="K276" i="8"/>
  <c r="E277" i="8"/>
  <c r="E276" i="8" s="1"/>
  <c r="J278" i="8"/>
  <c r="K278" i="8"/>
  <c r="J272" i="8"/>
  <c r="K272" i="8"/>
  <c r="K271" i="8"/>
  <c r="J271" i="8"/>
  <c r="J268" i="8"/>
  <c r="K268" i="8"/>
  <c r="J267" i="8"/>
  <c r="K267" i="8"/>
  <c r="E265" i="8"/>
  <c r="E264" i="8" s="1"/>
  <c r="E263" i="8"/>
  <c r="E262" i="8"/>
  <c r="J264" i="8"/>
  <c r="K264" i="8"/>
  <c r="J261" i="8"/>
  <c r="K261" i="8"/>
  <c r="G264" i="8"/>
  <c r="K270" i="8" l="1"/>
  <c r="K297" i="8"/>
  <c r="K296" i="8" s="1"/>
  <c r="J270" i="8"/>
  <c r="J297" i="8"/>
  <c r="J296" i="8" s="1"/>
  <c r="E292" i="8"/>
  <c r="E273" i="8"/>
  <c r="E272" i="8" s="1"/>
  <c r="E239" i="8"/>
  <c r="J314" i="8"/>
  <c r="K320" i="8"/>
  <c r="E237" i="8"/>
  <c r="E236" i="8" s="1"/>
  <c r="E261" i="8"/>
  <c r="J320" i="8"/>
  <c r="K266" i="8"/>
  <c r="K314" i="8"/>
  <c r="J266" i="8"/>
  <c r="G233" i="8"/>
  <c r="H233" i="8"/>
  <c r="I233" i="8"/>
  <c r="J233" i="8"/>
  <c r="K233" i="8"/>
  <c r="F233" i="8"/>
  <c r="E235" i="8"/>
  <c r="E234" i="8"/>
  <c r="E256" i="8"/>
  <c r="E255" i="8"/>
  <c r="E232" i="8"/>
  <c r="E231" i="8"/>
  <c r="E229" i="8"/>
  <c r="E228" i="8"/>
  <c r="E226" i="8"/>
  <c r="E225" i="8"/>
  <c r="E223" i="8"/>
  <c r="E222" i="8"/>
  <c r="J210" i="8"/>
  <c r="J258" i="8" s="1"/>
  <c r="K210" i="8"/>
  <c r="E208" i="8"/>
  <c r="E207" i="8" s="1"/>
  <c r="J207" i="8"/>
  <c r="K207" i="8"/>
  <c r="E206" i="8"/>
  <c r="E205" i="8" s="1"/>
  <c r="J205" i="8"/>
  <c r="K205" i="8"/>
  <c r="G203" i="8"/>
  <c r="H203" i="8"/>
  <c r="I203" i="8"/>
  <c r="J203" i="8"/>
  <c r="K203" i="8"/>
  <c r="F203" i="8"/>
  <c r="E204" i="8"/>
  <c r="E203" i="8" s="1"/>
  <c r="E202" i="8"/>
  <c r="E201" i="8" s="1"/>
  <c r="J201" i="8"/>
  <c r="K201" i="8"/>
  <c r="E200" i="8"/>
  <c r="E199" i="8" s="1"/>
  <c r="J199" i="8"/>
  <c r="K199" i="8"/>
  <c r="E198" i="8"/>
  <c r="E197" i="8" s="1"/>
  <c r="J197" i="8"/>
  <c r="K197" i="8"/>
  <c r="E190" i="8"/>
  <c r="K187" i="8"/>
  <c r="K189" i="8" s="1"/>
  <c r="K188" i="8" s="1"/>
  <c r="K186" i="8"/>
  <c r="J174" i="8"/>
  <c r="K174" i="8"/>
  <c r="E171" i="8"/>
  <c r="E170" i="8" s="1"/>
  <c r="J170" i="8"/>
  <c r="K170" i="8"/>
  <c r="E167" i="8"/>
  <c r="E166" i="8" s="1"/>
  <c r="J166" i="8"/>
  <c r="K166" i="8"/>
  <c r="E162" i="8"/>
  <c r="E161" i="8" s="1"/>
  <c r="G163" i="8"/>
  <c r="H163" i="8"/>
  <c r="I163" i="8"/>
  <c r="J163" i="8"/>
  <c r="K163" i="8"/>
  <c r="F163" i="8"/>
  <c r="E165" i="8"/>
  <c r="E163" i="8" s="1"/>
  <c r="K169" i="8"/>
  <c r="K173" i="8" s="1"/>
  <c r="J169" i="8"/>
  <c r="J173" i="8" s="1"/>
  <c r="J159" i="8"/>
  <c r="K159" i="8"/>
  <c r="J158" i="8"/>
  <c r="K158" i="8"/>
  <c r="E156" i="8"/>
  <c r="E155" i="8" s="1"/>
  <c r="J155" i="8"/>
  <c r="K155" i="8"/>
  <c r="E154" i="8"/>
  <c r="E153" i="8"/>
  <c r="J152" i="8"/>
  <c r="K152" i="8"/>
  <c r="E151" i="8"/>
  <c r="E150" i="8" s="1"/>
  <c r="E149" i="8"/>
  <c r="E148" i="8" s="1"/>
  <c r="E147" i="8"/>
  <c r="E146" i="8" s="1"/>
  <c r="J144" i="8"/>
  <c r="K144" i="8"/>
  <c r="J143" i="8"/>
  <c r="K143" i="8"/>
  <c r="J133" i="8"/>
  <c r="K133" i="8"/>
  <c r="J124" i="8"/>
  <c r="J123" i="8" s="1"/>
  <c r="K124" i="8"/>
  <c r="K123" i="8" s="1"/>
  <c r="J121" i="8"/>
  <c r="K121" i="8"/>
  <c r="E120" i="8"/>
  <c r="E119" i="8" s="1"/>
  <c r="J119" i="8"/>
  <c r="K119" i="8"/>
  <c r="E118" i="8"/>
  <c r="E117" i="8" s="1"/>
  <c r="J117" i="8"/>
  <c r="K117" i="8"/>
  <c r="E112" i="8"/>
  <c r="E111" i="8"/>
  <c r="J110" i="8"/>
  <c r="K110" i="8"/>
  <c r="E109" i="8"/>
  <c r="E108" i="8"/>
  <c r="J107" i="8"/>
  <c r="K107" i="8"/>
  <c r="J115" i="8"/>
  <c r="K115" i="8"/>
  <c r="E100" i="8"/>
  <c r="E99" i="8" s="1"/>
  <c r="J99" i="8"/>
  <c r="K99" i="8"/>
  <c r="E90" i="8"/>
  <c r="E89" i="8" s="1"/>
  <c r="E86" i="8"/>
  <c r="E85" i="8" s="1"/>
  <c r="K98" i="8"/>
  <c r="K97" i="8" s="1"/>
  <c r="J98" i="8"/>
  <c r="J97" i="8" s="1"/>
  <c r="K96" i="8"/>
  <c r="K95" i="8" s="1"/>
  <c r="J96" i="8"/>
  <c r="J95" i="8" s="1"/>
  <c r="G96" i="8"/>
  <c r="K94" i="8"/>
  <c r="K93" i="8" s="1"/>
  <c r="J93" i="8"/>
  <c r="K91" i="8"/>
  <c r="J91" i="8"/>
  <c r="J82" i="8"/>
  <c r="K82" i="8"/>
  <c r="J81" i="8"/>
  <c r="K81" i="8"/>
  <c r="E80" i="8"/>
  <c r="E79" i="8" s="1"/>
  <c r="J79" i="8"/>
  <c r="K79" i="8"/>
  <c r="E78" i="8"/>
  <c r="E77" i="8" s="1"/>
  <c r="K77" i="8"/>
  <c r="J77" i="8"/>
  <c r="E76" i="8"/>
  <c r="E75" i="8" s="1"/>
  <c r="J75" i="8"/>
  <c r="K75" i="8"/>
  <c r="E74" i="8"/>
  <c r="E73" i="8" s="1"/>
  <c r="K73" i="8"/>
  <c r="J73" i="8"/>
  <c r="E72" i="8"/>
  <c r="E71" i="8" s="1"/>
  <c r="J71" i="8"/>
  <c r="K71" i="8"/>
  <c r="E70" i="8"/>
  <c r="E69" i="8" s="1"/>
  <c r="J69" i="8"/>
  <c r="K69" i="8"/>
  <c r="E68" i="8"/>
  <c r="E67" i="8" s="1"/>
  <c r="E66" i="8"/>
  <c r="E65" i="8" s="1"/>
  <c r="J67" i="8"/>
  <c r="K67" i="8"/>
  <c r="J65" i="8"/>
  <c r="K65" i="8"/>
  <c r="J51" i="8"/>
  <c r="J63" i="8"/>
  <c r="J194" i="8" s="1"/>
  <c r="J329" i="8" s="1"/>
  <c r="K63" i="8"/>
  <c r="K194" i="8" s="1"/>
  <c r="K329" i="8" s="1"/>
  <c r="E59" i="8"/>
  <c r="E56" i="8"/>
  <c r="E55" i="8"/>
  <c r="E54" i="8"/>
  <c r="J53" i="8"/>
  <c r="K53" i="8"/>
  <c r="E52" i="8"/>
  <c r="E48" i="8"/>
  <c r="E47" i="8"/>
  <c r="J46" i="8"/>
  <c r="K46" i="8"/>
  <c r="E45" i="8"/>
  <c r="E44" i="8"/>
  <c r="J43" i="8"/>
  <c r="K43" i="8"/>
  <c r="E42" i="8"/>
  <c r="E41" i="8"/>
  <c r="J40" i="8"/>
  <c r="K40" i="8"/>
  <c r="E39" i="8"/>
  <c r="E38" i="8"/>
  <c r="J37" i="8"/>
  <c r="K37" i="8"/>
  <c r="J36" i="8"/>
  <c r="K36" i="8"/>
  <c r="E33" i="8"/>
  <c r="E32" i="8"/>
  <c r="J31" i="8"/>
  <c r="K31" i="8"/>
  <c r="E30" i="8"/>
  <c r="E29" i="8"/>
  <c r="J28" i="8"/>
  <c r="K28" i="8"/>
  <c r="J27" i="8"/>
  <c r="K27" i="8"/>
  <c r="J26" i="8"/>
  <c r="K26" i="8"/>
  <c r="E24" i="8"/>
  <c r="E23" i="8"/>
  <c r="J22" i="8"/>
  <c r="K22" i="8"/>
  <c r="E21" i="8"/>
  <c r="E20" i="8"/>
  <c r="J19" i="8"/>
  <c r="K19" i="8"/>
  <c r="E18" i="8"/>
  <c r="E17" i="8"/>
  <c r="J16" i="8"/>
  <c r="K16" i="8"/>
  <c r="E15" i="8"/>
  <c r="E14" i="8"/>
  <c r="J13" i="8"/>
  <c r="K13" i="8"/>
  <c r="J12" i="8"/>
  <c r="K12" i="8"/>
  <c r="J11" i="8"/>
  <c r="K11" i="8"/>
  <c r="I315" i="8"/>
  <c r="I267" i="8"/>
  <c r="I88" i="8"/>
  <c r="I87" i="8" s="1"/>
  <c r="G94" i="8"/>
  <c r="F51" i="8"/>
  <c r="F22" i="8"/>
  <c r="G22" i="8"/>
  <c r="H22" i="8"/>
  <c r="I22" i="8"/>
  <c r="F219" i="8"/>
  <c r="F220" i="8"/>
  <c r="K209" i="8" l="1"/>
  <c r="K258" i="8"/>
  <c r="E230" i="8"/>
  <c r="E227" i="8"/>
  <c r="E221" i="8"/>
  <c r="G210" i="8"/>
  <c r="G258" i="8" s="1"/>
  <c r="E254" i="8"/>
  <c r="E233" i="8"/>
  <c r="E110" i="8"/>
  <c r="J157" i="8"/>
  <c r="E219" i="8"/>
  <c r="E224" i="8"/>
  <c r="J168" i="8"/>
  <c r="E88" i="8"/>
  <c r="E87" i="8" s="1"/>
  <c r="E92" i="8"/>
  <c r="E91" i="8" s="1"/>
  <c r="J172" i="8"/>
  <c r="E107" i="8"/>
  <c r="J142" i="8"/>
  <c r="K62" i="8"/>
  <c r="K193" i="8" s="1"/>
  <c r="K168" i="8"/>
  <c r="E53" i="8"/>
  <c r="K157" i="8"/>
  <c r="K218" i="8"/>
  <c r="E220" i="8"/>
  <c r="K172" i="8"/>
  <c r="J62" i="8"/>
  <c r="J193" i="8" s="1"/>
  <c r="J218" i="8"/>
  <c r="K142" i="8"/>
  <c r="K325" i="8"/>
  <c r="J212" i="8"/>
  <c r="K212" i="8"/>
  <c r="E152" i="8"/>
  <c r="E51" i="8"/>
  <c r="E46" i="8"/>
  <c r="E43" i="8"/>
  <c r="E40" i="8"/>
  <c r="K34" i="8"/>
  <c r="J34" i="8"/>
  <c r="K25" i="8"/>
  <c r="J25" i="8"/>
  <c r="J10" i="8"/>
  <c r="K10" i="8"/>
  <c r="F98" i="8"/>
  <c r="F216" i="8"/>
  <c r="F210" i="8" s="1"/>
  <c r="F224" i="8"/>
  <c r="F58" i="8"/>
  <c r="L149" i="6"/>
  <c r="L148" i="6"/>
  <c r="G209" i="8" l="1"/>
  <c r="E98" i="8"/>
  <c r="E97" i="8" s="1"/>
  <c r="F97" i="8"/>
  <c r="J257" i="8"/>
  <c r="K328" i="8"/>
  <c r="J325" i="8"/>
  <c r="E218" i="8"/>
  <c r="J49" i="8"/>
  <c r="K57" i="8"/>
  <c r="G63" i="8"/>
  <c r="H63" i="8"/>
  <c r="I63" i="8"/>
  <c r="F63" i="8"/>
  <c r="G35" i="8"/>
  <c r="H35" i="8"/>
  <c r="I35" i="8"/>
  <c r="G36" i="8"/>
  <c r="H36" i="8"/>
  <c r="I36" i="8"/>
  <c r="F36" i="8"/>
  <c r="F35" i="8"/>
  <c r="G26" i="8"/>
  <c r="I26" i="8"/>
  <c r="G27" i="8"/>
  <c r="H27" i="8"/>
  <c r="H25" i="8" s="1"/>
  <c r="I27" i="8"/>
  <c r="F27" i="8"/>
  <c r="F26" i="8"/>
  <c r="G11" i="8"/>
  <c r="H11" i="8"/>
  <c r="I11" i="8"/>
  <c r="G12" i="8"/>
  <c r="H12" i="8"/>
  <c r="I12" i="8"/>
  <c r="F12" i="8"/>
  <c r="F11" i="8"/>
  <c r="I40" i="8"/>
  <c r="H40" i="8"/>
  <c r="G40" i="8"/>
  <c r="F40" i="8"/>
  <c r="E19" i="8"/>
  <c r="I19" i="8"/>
  <c r="H19" i="8"/>
  <c r="G19" i="8"/>
  <c r="F19" i="8"/>
  <c r="I46" i="8"/>
  <c r="H46" i="8"/>
  <c r="G46" i="8"/>
  <c r="F46" i="8"/>
  <c r="I16" i="8"/>
  <c r="H16" i="8"/>
  <c r="G16" i="8"/>
  <c r="F16" i="8"/>
  <c r="I31" i="8"/>
  <c r="G31" i="8"/>
  <c r="F31" i="8"/>
  <c r="J324" i="8" l="1"/>
  <c r="J323" i="8" s="1"/>
  <c r="J328" i="8"/>
  <c r="E12" i="8"/>
  <c r="E58" i="8"/>
  <c r="E57" i="8" s="1"/>
  <c r="E50" i="8"/>
  <c r="K61" i="8"/>
  <c r="K49" i="8"/>
  <c r="J61" i="8"/>
  <c r="J57" i="8"/>
  <c r="E11" i="8"/>
  <c r="I62" i="8"/>
  <c r="E26" i="8"/>
  <c r="E27" i="8"/>
  <c r="E35" i="8"/>
  <c r="E36" i="8"/>
  <c r="G62" i="8"/>
  <c r="F62" i="8"/>
  <c r="I61" i="8"/>
  <c r="H62" i="8"/>
  <c r="H61" i="8"/>
  <c r="F10" i="8"/>
  <c r="F61" i="8"/>
  <c r="G10" i="8"/>
  <c r="I10" i="8"/>
  <c r="H10" i="8"/>
  <c r="G61" i="8"/>
  <c r="E16" i="8"/>
  <c r="E31" i="8"/>
  <c r="G271" i="8"/>
  <c r="G321" i="8"/>
  <c r="H321" i="8"/>
  <c r="I321" i="8"/>
  <c r="F321" i="8"/>
  <c r="G315" i="8"/>
  <c r="H315" i="8"/>
  <c r="F315" i="8"/>
  <c r="G300" i="8"/>
  <c r="H300" i="8"/>
  <c r="I300" i="8"/>
  <c r="F300" i="8"/>
  <c r="E271" i="8" l="1"/>
  <c r="E297" i="8" s="1"/>
  <c r="G297" i="8"/>
  <c r="J60" i="8"/>
  <c r="K60" i="8"/>
  <c r="E61" i="8"/>
  <c r="E62" i="8"/>
  <c r="E321" i="8"/>
  <c r="E315" i="8"/>
  <c r="E314" i="8" s="1"/>
  <c r="E10" i="8"/>
  <c r="I272" i="8"/>
  <c r="H272" i="8"/>
  <c r="G272" i="8"/>
  <c r="F272" i="8"/>
  <c r="I276" i="8"/>
  <c r="H276" i="8"/>
  <c r="G276" i="8"/>
  <c r="F276" i="8"/>
  <c r="I280" i="8"/>
  <c r="H280" i="8"/>
  <c r="G280" i="8"/>
  <c r="F280" i="8"/>
  <c r="E270" i="8" l="1"/>
  <c r="G267" i="8"/>
  <c r="H267" i="8"/>
  <c r="H324" i="8" s="1"/>
  <c r="F267" i="8"/>
  <c r="F217" i="8"/>
  <c r="I205" i="8"/>
  <c r="H205" i="8"/>
  <c r="G205" i="8"/>
  <c r="F205" i="8"/>
  <c r="F207" i="8"/>
  <c r="G199" i="8"/>
  <c r="H199" i="8"/>
  <c r="I199" i="8"/>
  <c r="F199" i="8"/>
  <c r="G197" i="8"/>
  <c r="H197" i="8"/>
  <c r="I197" i="8"/>
  <c r="F197" i="8"/>
  <c r="I169" i="8"/>
  <c r="I173" i="8" s="1"/>
  <c r="H169" i="8"/>
  <c r="H173" i="8" s="1"/>
  <c r="G169" i="8"/>
  <c r="G173" i="8" s="1"/>
  <c r="F169" i="8"/>
  <c r="I210" i="8" l="1"/>
  <c r="I258" i="8" s="1"/>
  <c r="E267" i="8"/>
  <c r="E217" i="8"/>
  <c r="F173" i="8"/>
  <c r="E173" i="8" s="1"/>
  <c r="E169" i="8"/>
  <c r="E168" i="8" s="1"/>
  <c r="E214" i="8"/>
  <c r="E216" i="8"/>
  <c r="F211" i="8"/>
  <c r="F212" i="8"/>
  <c r="E213" i="8"/>
  <c r="E215" i="8" l="1"/>
  <c r="E212" i="8"/>
  <c r="F155" i="8"/>
  <c r="G155" i="8"/>
  <c r="I155" i="8"/>
  <c r="G121" i="8"/>
  <c r="H121" i="8"/>
  <c r="I121" i="8"/>
  <c r="H93" i="8"/>
  <c r="G93" i="8"/>
  <c r="F94" i="8"/>
  <c r="I93" i="8"/>
  <c r="G89" i="8"/>
  <c r="F89" i="8"/>
  <c r="I96" i="8"/>
  <c r="I95" i="8" s="1"/>
  <c r="H96" i="8"/>
  <c r="F96" i="8"/>
  <c r="E122" i="8" l="1"/>
  <c r="E121" i="8" s="1"/>
  <c r="E96" i="8"/>
  <c r="E95" i="8" s="1"/>
  <c r="F93" i="8"/>
  <c r="E94" i="8"/>
  <c r="E93" i="8" s="1"/>
  <c r="F114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322" i="8" l="1"/>
  <c r="H322" i="8"/>
  <c r="G322" i="8"/>
  <c r="F322" i="8"/>
  <c r="I318" i="8"/>
  <c r="H318" i="8"/>
  <c r="G318" i="8"/>
  <c r="F318" i="8"/>
  <c r="I316" i="8"/>
  <c r="H316" i="8"/>
  <c r="G316" i="8"/>
  <c r="F316" i="8"/>
  <c r="I312" i="8"/>
  <c r="H312" i="8"/>
  <c r="G312" i="8"/>
  <c r="F312" i="8"/>
  <c r="I310" i="8"/>
  <c r="H310" i="8"/>
  <c r="G310" i="8"/>
  <c r="F310" i="8"/>
  <c r="I308" i="8"/>
  <c r="H308" i="8"/>
  <c r="G308" i="8"/>
  <c r="F308" i="8"/>
  <c r="I306" i="8"/>
  <c r="H306" i="8"/>
  <c r="G306" i="8"/>
  <c r="F306" i="8"/>
  <c r="I304" i="8"/>
  <c r="H304" i="8"/>
  <c r="G304" i="8"/>
  <c r="F304" i="8"/>
  <c r="I302" i="8"/>
  <c r="G302" i="8"/>
  <c r="F302" i="8"/>
  <c r="E298" i="8"/>
  <c r="E296" i="8" s="1"/>
  <c r="I294" i="8"/>
  <c r="H294" i="8"/>
  <c r="G294" i="8"/>
  <c r="F294" i="8"/>
  <c r="I292" i="8"/>
  <c r="G292" i="8"/>
  <c r="F292" i="8"/>
  <c r="I290" i="8"/>
  <c r="H290" i="8"/>
  <c r="G290" i="8"/>
  <c r="F290" i="8"/>
  <c r="I288" i="8"/>
  <c r="H288" i="8"/>
  <c r="G288" i="8"/>
  <c r="F288" i="8"/>
  <c r="I286" i="8"/>
  <c r="H286" i="8"/>
  <c r="G286" i="8"/>
  <c r="F286" i="8"/>
  <c r="I284" i="8"/>
  <c r="H284" i="8"/>
  <c r="G284" i="8"/>
  <c r="F284" i="8"/>
  <c r="I282" i="8"/>
  <c r="H282" i="8"/>
  <c r="G282" i="8"/>
  <c r="F282" i="8"/>
  <c r="I278" i="8"/>
  <c r="H278" i="8"/>
  <c r="G278" i="8"/>
  <c r="F278" i="8"/>
  <c r="I270" i="8"/>
  <c r="H270" i="8"/>
  <c r="G270" i="8"/>
  <c r="F270" i="8"/>
  <c r="I268" i="8"/>
  <c r="H268" i="8"/>
  <c r="G268" i="8"/>
  <c r="F268" i="8"/>
  <c r="I264" i="8"/>
  <c r="H264" i="8"/>
  <c r="F264" i="8"/>
  <c r="I261" i="8"/>
  <c r="G261" i="8"/>
  <c r="F261" i="8"/>
  <c r="I218" i="8"/>
  <c r="G218" i="8"/>
  <c r="F218" i="8"/>
  <c r="I207" i="8"/>
  <c r="H207" i="8"/>
  <c r="G207" i="8"/>
  <c r="I201" i="8"/>
  <c r="H201" i="8"/>
  <c r="G201" i="8"/>
  <c r="F201" i="8"/>
  <c r="G187" i="8"/>
  <c r="G189" i="8" s="1"/>
  <c r="G188" i="8" s="1"/>
  <c r="F187" i="8"/>
  <c r="G186" i="8"/>
  <c r="F186" i="8"/>
  <c r="I174" i="8"/>
  <c r="H174" i="8"/>
  <c r="G174" i="8"/>
  <c r="F174" i="8"/>
  <c r="I170" i="8"/>
  <c r="H170" i="8"/>
  <c r="G170" i="8"/>
  <c r="F170" i="8"/>
  <c r="I168" i="8"/>
  <c r="H168" i="8"/>
  <c r="G168" i="8"/>
  <c r="F168" i="8"/>
  <c r="I166" i="8"/>
  <c r="H166" i="8"/>
  <c r="G166" i="8"/>
  <c r="F166" i="8"/>
  <c r="I159" i="8"/>
  <c r="H159" i="8"/>
  <c r="G159" i="8"/>
  <c r="F159" i="8"/>
  <c r="I158" i="8"/>
  <c r="H158" i="8"/>
  <c r="G158" i="8"/>
  <c r="F158" i="8"/>
  <c r="E159" i="8"/>
  <c r="E158" i="8"/>
  <c r="I152" i="8"/>
  <c r="G152" i="8"/>
  <c r="F152" i="8"/>
  <c r="I144" i="8"/>
  <c r="H144" i="8"/>
  <c r="G144" i="8"/>
  <c r="F144" i="8"/>
  <c r="I143" i="8"/>
  <c r="H143" i="8"/>
  <c r="G143" i="8"/>
  <c r="F143" i="8"/>
  <c r="E141" i="8"/>
  <c r="E140" i="8"/>
  <c r="E139" i="8"/>
  <c r="E138" i="8"/>
  <c r="E137" i="8"/>
  <c r="E136" i="8"/>
  <c r="E135" i="8"/>
  <c r="E134" i="8"/>
  <c r="I133" i="8"/>
  <c r="H133" i="8"/>
  <c r="G133" i="8"/>
  <c r="F133" i="8"/>
  <c r="E132" i="8"/>
  <c r="E131" i="8"/>
  <c r="E130" i="8"/>
  <c r="E129" i="8"/>
  <c r="E128" i="8"/>
  <c r="E127" i="8"/>
  <c r="E125" i="8"/>
  <c r="I119" i="8"/>
  <c r="H119" i="8"/>
  <c r="G119" i="8"/>
  <c r="F119" i="8"/>
  <c r="I117" i="8"/>
  <c r="H117" i="8"/>
  <c r="G117" i="8"/>
  <c r="F117" i="8"/>
  <c r="I110" i="8"/>
  <c r="H110" i="8"/>
  <c r="G110" i="8"/>
  <c r="F110" i="8"/>
  <c r="I107" i="8"/>
  <c r="H107" i="8"/>
  <c r="G107" i="8"/>
  <c r="F107" i="8"/>
  <c r="G106" i="8"/>
  <c r="G114" i="8" s="1"/>
  <c r="G105" i="8"/>
  <c r="F115" i="8"/>
  <c r="I99" i="8"/>
  <c r="H99" i="8"/>
  <c r="G99" i="8"/>
  <c r="F99" i="8"/>
  <c r="H95" i="8"/>
  <c r="G95" i="8"/>
  <c r="F95" i="8"/>
  <c r="I91" i="8"/>
  <c r="H91" i="8"/>
  <c r="G91" i="8"/>
  <c r="F91" i="8"/>
  <c r="G85" i="8"/>
  <c r="F85" i="8"/>
  <c r="I82" i="8"/>
  <c r="H82" i="8"/>
  <c r="G82" i="8"/>
  <c r="F82" i="8"/>
  <c r="I81" i="8"/>
  <c r="H81" i="8"/>
  <c r="G81" i="8"/>
  <c r="F81" i="8"/>
  <c r="I79" i="8"/>
  <c r="H79" i="8"/>
  <c r="G79" i="8"/>
  <c r="F79" i="8"/>
  <c r="I77" i="8"/>
  <c r="H77" i="8"/>
  <c r="G77" i="8"/>
  <c r="F77" i="8"/>
  <c r="I75" i="8"/>
  <c r="H75" i="8"/>
  <c r="G75" i="8"/>
  <c r="F75" i="8"/>
  <c r="I73" i="8"/>
  <c r="H73" i="8"/>
  <c r="G73" i="8"/>
  <c r="F73" i="8"/>
  <c r="I71" i="8"/>
  <c r="H71" i="8"/>
  <c r="G71" i="8"/>
  <c r="F71" i="8"/>
  <c r="I69" i="8"/>
  <c r="H69" i="8"/>
  <c r="G69" i="8"/>
  <c r="F69" i="8"/>
  <c r="I67" i="8"/>
  <c r="H67" i="8"/>
  <c r="G67" i="8"/>
  <c r="F67" i="8"/>
  <c r="I65" i="8"/>
  <c r="H65" i="8"/>
  <c r="G65" i="8"/>
  <c r="F65" i="8"/>
  <c r="G194" i="8"/>
  <c r="G329" i="8" s="1"/>
  <c r="F194" i="8"/>
  <c r="F329" i="8" s="1"/>
  <c r="I57" i="8"/>
  <c r="H57" i="8"/>
  <c r="G57" i="8"/>
  <c r="F57" i="8"/>
  <c r="I53" i="8"/>
  <c r="H53" i="8"/>
  <c r="G53" i="8"/>
  <c r="F53" i="8"/>
  <c r="I49" i="8"/>
  <c r="H49" i="8"/>
  <c r="G49" i="8"/>
  <c r="F49" i="8"/>
  <c r="I43" i="8"/>
  <c r="H43" i="8"/>
  <c r="G43" i="8"/>
  <c r="F43" i="8"/>
  <c r="I37" i="8"/>
  <c r="H37" i="8"/>
  <c r="G37" i="8"/>
  <c r="F37" i="8"/>
  <c r="I34" i="8"/>
  <c r="H34" i="8"/>
  <c r="G34" i="8"/>
  <c r="F34" i="8"/>
  <c r="I28" i="8"/>
  <c r="H28" i="8"/>
  <c r="G28" i="8"/>
  <c r="F28" i="8"/>
  <c r="I25" i="8"/>
  <c r="G25" i="8"/>
  <c r="F25" i="8"/>
  <c r="E22" i="8"/>
  <c r="I13" i="8"/>
  <c r="H13" i="8"/>
  <c r="F13" i="8"/>
  <c r="F189" i="8" l="1"/>
  <c r="E187" i="8"/>
  <c r="E186" i="8" s="1"/>
  <c r="I172" i="8"/>
  <c r="E82" i="8"/>
  <c r="E81" i="8" s="1"/>
  <c r="E268" i="8"/>
  <c r="E266" i="8" s="1"/>
  <c r="E316" i="8"/>
  <c r="E105" i="8"/>
  <c r="E106" i="8"/>
  <c r="I266" i="8"/>
  <c r="G266" i="8"/>
  <c r="F259" i="8"/>
  <c r="H266" i="8"/>
  <c r="I142" i="8"/>
  <c r="E28" i="8"/>
  <c r="E13" i="8"/>
  <c r="F258" i="8"/>
  <c r="F266" i="8"/>
  <c r="G104" i="8"/>
  <c r="H60" i="8"/>
  <c r="E174" i="8"/>
  <c r="E172" i="8" s="1"/>
  <c r="E133" i="8"/>
  <c r="E144" i="8"/>
  <c r="E157" i="8"/>
  <c r="E143" i="8"/>
  <c r="F104" i="8"/>
  <c r="H142" i="8"/>
  <c r="G172" i="8"/>
  <c r="G142" i="8"/>
  <c r="F157" i="8"/>
  <c r="E25" i="8"/>
  <c r="E37" i="8"/>
  <c r="F142" i="8"/>
  <c r="H157" i="8"/>
  <c r="H172" i="8"/>
  <c r="G212" i="8"/>
  <c r="I157" i="8"/>
  <c r="F215" i="8"/>
  <c r="G60" i="8"/>
  <c r="F172" i="8"/>
  <c r="F60" i="8"/>
  <c r="H194" i="8"/>
  <c r="H329" i="8" s="1"/>
  <c r="G157" i="8"/>
  <c r="H325" i="8"/>
  <c r="F113" i="8"/>
  <c r="E63" i="8"/>
  <c r="E60" i="8" s="1"/>
  <c r="F101" i="8"/>
  <c r="E34" i="8"/>
  <c r="I60" i="8"/>
  <c r="I194" i="8"/>
  <c r="I329" i="8" s="1"/>
  <c r="F193" i="8"/>
  <c r="I212" i="8"/>
  <c r="F296" i="8"/>
  <c r="G325" i="8"/>
  <c r="G215" i="8"/>
  <c r="E322" i="8"/>
  <c r="E320" i="8" s="1"/>
  <c r="E49" i="8"/>
  <c r="I325" i="8"/>
  <c r="F314" i="8"/>
  <c r="H212" i="8"/>
  <c r="L329" i="6"/>
  <c r="L265" i="6"/>
  <c r="L264" i="6"/>
  <c r="L261" i="6" s="1"/>
  <c r="L332" i="6"/>
  <c r="L323" i="6"/>
  <c r="F188" i="8" l="1"/>
  <c r="E189" i="8"/>
  <c r="E188" i="8" s="1"/>
  <c r="F325" i="8"/>
  <c r="E325" i="8" s="1"/>
  <c r="E259" i="8"/>
  <c r="E104" i="8"/>
  <c r="F209" i="8"/>
  <c r="I324" i="8"/>
  <c r="I209" i="8"/>
  <c r="E211" i="8"/>
  <c r="J209" i="8"/>
  <c r="G257" i="8"/>
  <c r="E142" i="8"/>
  <c r="L262" i="6"/>
  <c r="G101" i="8"/>
  <c r="H102" i="8"/>
  <c r="H114" i="8" s="1"/>
  <c r="G314" i="8"/>
  <c r="G115" i="8"/>
  <c r="G193" i="8" s="1"/>
  <c r="E329" i="8"/>
  <c r="E194" i="8"/>
  <c r="F124" i="8"/>
  <c r="F192" i="8" s="1"/>
  <c r="F328" i="8" l="1"/>
  <c r="F324" i="8"/>
  <c r="E210" i="8"/>
  <c r="E209" i="8" s="1"/>
  <c r="E258" i="8"/>
  <c r="E257" i="8" s="1"/>
  <c r="F257" i="8"/>
  <c r="G113" i="8"/>
  <c r="H115" i="8"/>
  <c r="I115" i="8"/>
  <c r="I193" i="8" s="1"/>
  <c r="E103" i="8"/>
  <c r="F123" i="8"/>
  <c r="F191" i="8"/>
  <c r="G124" i="8"/>
  <c r="G192" i="8" s="1"/>
  <c r="F320" i="8"/>
  <c r="H257" i="8"/>
  <c r="H314" i="8"/>
  <c r="I314" i="8"/>
  <c r="H101" i="8"/>
  <c r="I102" i="8"/>
  <c r="L96" i="6"/>
  <c r="L93" i="6"/>
  <c r="E115" i="8" l="1"/>
  <c r="K257" i="8"/>
  <c r="K324" i="8"/>
  <c r="E193" i="8"/>
  <c r="I328" i="8"/>
  <c r="I114" i="8"/>
  <c r="J102" i="8"/>
  <c r="J114" i="8" s="1"/>
  <c r="J192" i="8" s="1"/>
  <c r="I257" i="8"/>
  <c r="H113" i="8"/>
  <c r="I296" i="8"/>
  <c r="G328" i="8"/>
  <c r="G123" i="8"/>
  <c r="G191" i="8"/>
  <c r="G324" i="8"/>
  <c r="G320" i="8"/>
  <c r="I101" i="8"/>
  <c r="E102" i="8"/>
  <c r="E101" i="8" s="1"/>
  <c r="H296" i="8"/>
  <c r="H124" i="8"/>
  <c r="G296" i="8"/>
  <c r="F327" i="8"/>
  <c r="F323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I113" i="8" l="1"/>
  <c r="F326" i="8"/>
  <c r="K323" i="8"/>
  <c r="J113" i="8"/>
  <c r="H328" i="8"/>
  <c r="E328" i="8" s="1"/>
  <c r="K102" i="8"/>
  <c r="J101" i="8"/>
  <c r="E324" i="8"/>
  <c r="E323" i="8" s="1"/>
  <c r="H320" i="8"/>
  <c r="G327" i="8"/>
  <c r="G326" i="8" s="1"/>
  <c r="G323" i="8"/>
  <c r="H123" i="8"/>
  <c r="I124" i="8"/>
  <c r="E124" i="8" s="1"/>
  <c r="E123" i="8" s="1"/>
  <c r="I320" i="8"/>
  <c r="L102" i="6"/>
  <c r="E95" i="6"/>
  <c r="K262" i="6"/>
  <c r="E89" i="6"/>
  <c r="E86" i="6"/>
  <c r="L92" i="6"/>
  <c r="E92" i="6" s="1"/>
  <c r="I192" i="8" l="1"/>
  <c r="J191" i="8"/>
  <c r="J327" i="8"/>
  <c r="J326" i="8" s="1"/>
  <c r="K101" i="8"/>
  <c r="K114" i="8"/>
  <c r="H327" i="8"/>
  <c r="H323" i="8"/>
  <c r="I323" i="8"/>
  <c r="I123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E114" i="8" l="1"/>
  <c r="E113" i="8" s="1"/>
  <c r="K192" i="8"/>
  <c r="I191" i="8"/>
  <c r="K113" i="8"/>
  <c r="H326" i="8"/>
  <c r="I327" i="8"/>
  <c r="I326" i="8" s="1"/>
  <c r="E156" i="6"/>
  <c r="L254" i="6"/>
  <c r="K254" i="6"/>
  <c r="K128" i="6"/>
  <c r="K142" i="6"/>
  <c r="K191" i="8" l="1"/>
  <c r="K327" i="8"/>
  <c r="K326" i="8" s="1"/>
  <c r="E192" i="8"/>
  <c r="E191" i="8" s="1"/>
  <c r="K198" i="6"/>
  <c r="E327" i="8" l="1"/>
  <c r="E326" i="8" s="1"/>
  <c r="L417" i="6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E335" i="6" l="1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K159" i="6" s="1"/>
  <c r="J149" i="6"/>
  <c r="J159" i="6" s="1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F159" i="6" s="1"/>
  <c r="G149" i="6"/>
  <c r="G159" i="6" s="1"/>
  <c r="H149" i="6"/>
  <c r="H159" i="6" s="1"/>
  <c r="I149" i="6"/>
  <c r="I159" i="6" s="1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60" i="6" s="1"/>
  <c r="L143" i="6"/>
  <c r="L159" i="6" s="1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E333" i="8" s="1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E332" i="8" s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  <c r="E331" i="8" s="1"/>
  <c r="E330" i="8" s="1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sharedStrings.xml><?xml version="1.0" encoding="utf-8"?>
<sst xmlns="http://schemas.openxmlformats.org/spreadsheetml/2006/main" count="2696" uniqueCount="686">
  <si>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</si>
  <si>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</si>
  <si>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</si>
  <si>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</si>
  <si>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</si>
  <si>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</si>
  <si>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</si>
  <si>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</si>
  <si>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</si>
  <si>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</si>
  <si>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</si>
  <si>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</si>
  <si>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</si>
  <si>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</si>
  <si>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</si>
  <si>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</si>
  <si>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</si>
  <si>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</si>
  <si>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</si>
  <si>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</si>
  <si>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</si>
  <si>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</si>
  <si>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</si>
  <si>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</si>
  <si>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</si>
  <si>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</si>
  <si>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</si>
  <si>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</si>
  <si>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</si>
  <si>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</si>
  <si>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</si>
  <si>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</si>
  <si>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</si>
  <si>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</si>
  <si>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</si>
  <si>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</si>
  <si>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</si>
  <si>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</si>
  <si>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</si>
  <si>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</si>
  <si>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</si>
  <si>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</si>
  <si>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</si>
  <si>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</si>
  <si>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</si>
  <si>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</si>
  <si>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</si>
  <si>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</si>
  <si>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</si>
  <si>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</si>
  <si>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</si>
  <si>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</si>
  <si>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</si>
  <si>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</si>
  <si>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</si>
  <si>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</si>
  <si>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</si>
  <si>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</si>
  <si>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</si>
  <si>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</si>
  <si>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</si>
  <si>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</si>
  <si>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</si>
  <si>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</si>
  <si>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</si>
  <si>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</si>
  <si>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</si>
  <si>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</si>
  <si>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</si>
  <si>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</si>
  <si>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</si>
  <si>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</si>
  <si>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</si>
  <si>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</si>
  <si>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</si>
  <si>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</si>
  <si>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</si>
  <si>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</si>
  <si>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</si>
  <si>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</si>
  <si>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</si>
  <si>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</si>
  <si>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</si>
  <si>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</si>
  <si>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</si>
  <si>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</si>
  <si>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</si>
  <si>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</si>
  <si>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</si>
  <si>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</si>
  <si>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</si>
  <si>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</si>
  <si>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</si>
  <si>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</si>
  <si>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</si>
  <si>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</si>
  <si>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</si>
  <si>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</si>
  <si>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</si>
  <si>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</si>
  <si>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</si>
  <si>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</si>
  <si>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</si>
  <si>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</si>
  <si>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</si>
  <si>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</si>
  <si>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</si>
  <si>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</si>
  <si>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</si>
  <si>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</si>
  <si>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</si>
  <si>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</si>
  <si>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</si>
  <si>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</si>
  <si>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</si>
  <si>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</si>
  <si>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</si>
  <si>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</si>
  <si>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</si>
  <si>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</si>
  <si>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</si>
  <si>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</si>
  <si>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</si>
  <si>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</si>
  <si>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</si>
  <si>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</si>
  <si>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</si>
  <si>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</si>
  <si>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</si>
  <si>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</si>
  <si>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</si>
  <si>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</si>
  <si>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</si>
  <si>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</si>
  <si>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</si>
  <si>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</si>
  <si>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</si>
  <si>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</si>
  <si>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</si>
  <si>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</si>
  <si>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</si>
  <si>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</si>
  <si>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</si>
  <si>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</si>
  <si>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</si>
  <si>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</si>
  <si>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</si>
  <si>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</si>
  <si>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</si>
  <si>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</si>
  <si>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</si>
  <si>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</si>
  <si>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</si>
  <si>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</si>
  <si>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</si>
  <si>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</si>
  <si>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</si>
  <si>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</si>
  <si>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</si>
  <si>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</si>
  <si>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</si>
  <si>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</si>
  <si>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</si>
  <si>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</si>
  <si>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</si>
  <si>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</si>
  <si>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</si>
  <si>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</si>
  <si>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</si>
  <si>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</si>
  <si>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</si>
  <si>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</si>
  <si>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</si>
  <si>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</si>
  <si>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</si>
  <si>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</si>
  <si>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</si>
  <si>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</si>
  <si>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</si>
  <si>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</si>
  <si>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</si>
  <si>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</si>
  <si>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</si>
  <si>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</si>
  <si>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</si>
  <si>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</si>
  <si>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</si>
  <si>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</si>
  <si>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</si>
  <si>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</si>
  <si>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</si>
  <si>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</si>
  <si>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</si>
  <si>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</si>
  <si>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</si>
  <si>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</si>
  <si>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</si>
  <si>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</si>
  <si>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</si>
  <si>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</si>
  <si>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</si>
  <si>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</si>
  <si>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</si>
  <si>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</si>
  <si>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</si>
  <si>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</si>
  <si>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</si>
  <si>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</si>
  <si>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</si>
  <si>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</si>
  <si>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</si>
  <si>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</si>
  <si>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</si>
  <si>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</si>
  <si>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</si>
  <si>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</si>
  <si>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</si>
  <si>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</si>
  <si>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</si>
  <si>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</si>
  <si>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</si>
  <si>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</si>
  <si>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</si>
  <si>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</si>
  <si>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</si>
  <si>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</si>
  <si>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</si>
  <si>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</si>
  <si>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</si>
  <si>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</si>
  <si>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</si>
  <si>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</si>
  <si>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</si>
  <si>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</si>
  <si>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</si>
  <si>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</si>
  <si>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</si>
  <si>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</si>
  <si>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</si>
  <si>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</si>
  <si>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</si>
  <si>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</si>
  <si>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</si>
  <si>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</si>
  <si>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</si>
  <si>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</si>
  <si>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</si>
  <si>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</si>
  <si>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</si>
  <si>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</si>
  <si>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</si>
  <si>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</si>
  <si>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</si>
  <si>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</si>
  <si>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</si>
  <si>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</si>
  <si>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</si>
  <si>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</si>
  <si>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</si>
  <si>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</si>
  <si>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</si>
  <si>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</si>
  <si>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</si>
  <si>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</si>
  <si>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</si>
  <si>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</si>
  <si>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</si>
  <si>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</si>
  <si>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</si>
  <si>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</si>
  <si>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</si>
  <si>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</si>
  <si>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</si>
  <si>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</si>
  <si>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</si>
  <si>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</si>
  <si>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</si>
  <si>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</si>
  <si>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</si>
  <si>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</si>
  <si>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</si>
  <si>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</si>
  <si>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</si>
  <si>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</si>
  <si>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</si>
  <si>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</si>
  <si>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</si>
  <si>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</si>
  <si>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</si>
  <si>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</si>
  <si>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</si>
  <si>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</si>
  <si>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</si>
  <si>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</si>
  <si>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</si>
  <si>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</si>
  <si>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</si>
  <si>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</si>
  <si>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</si>
  <si>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</si>
  <si>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</si>
  <si>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</si>
  <si>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</si>
  <si>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</si>
  <si>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</si>
  <si>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</si>
  <si>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</si>
  <si>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</si>
  <si>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</si>
  <si>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</si>
  <si>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</si>
  <si>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</si>
  <si>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</si>
  <si>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</si>
  <si>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</si>
  <si>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</si>
  <si>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</si>
  <si>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</si>
  <si>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</si>
  <si>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</si>
  <si>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</si>
  <si>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</si>
  <si>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</si>
  <si>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</si>
  <si>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</si>
  <si>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</si>
  <si>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</si>
  <si>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</si>
  <si>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</si>
  <si>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</si>
  <si>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</si>
  <si>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</si>
  <si>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</si>
  <si>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</si>
  <si>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</si>
  <si>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</si>
  <si>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</si>
  <si>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</si>
  <si>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</si>
  <si>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</si>
  <si>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</si>
  <si>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</si>
  <si>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</si>
  <si>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</si>
  <si>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</si>
  <si>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</si>
  <si>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</si>
  <si>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</si>
  <si>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</si>
  <si>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</si>
  <si>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</si>
  <si>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</si>
  <si>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</si>
  <si>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</si>
  <si>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</si>
  <si>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</si>
  <si>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</si>
  <si>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</si>
  <si>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</si>
  <si>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</si>
  <si>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</si>
  <si>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</si>
  <si>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</si>
  <si>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</si>
  <si>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</si>
  <si>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</si>
  <si>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</si>
  <si>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</si>
  <si>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</si>
  <si>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</si>
  <si>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</si>
  <si>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</si>
  <si>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</si>
  <si>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</si>
  <si>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</si>
  <si>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</si>
  <si>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</si>
  <si>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</si>
  <si>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</si>
  <si>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</si>
  <si>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</si>
  <si>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</si>
  <si>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</si>
  <si>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</si>
  <si>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</si>
  <si>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</si>
  <si>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</si>
  <si>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</si>
  <si>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</si>
  <si>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</si>
  <si>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</si>
  <si>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</si>
  <si>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</si>
  <si>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</si>
  <si>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</si>
  <si>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</si>
  <si>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</si>
  <si>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</si>
  <si>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</si>
  <si>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</si>
  <si>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</si>
  <si>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</si>
  <si>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</si>
  <si>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</si>
  <si>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</si>
  <si>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</si>
  <si>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</si>
  <si>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</si>
  <si>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</si>
  <si>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</si>
  <si>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</si>
  <si>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</si>
  <si>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</si>
  <si>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</si>
  <si>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</si>
  <si>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</si>
  <si>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</si>
  <si>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</si>
  <si>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</si>
  <si>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</si>
  <si>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</si>
  <si>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</si>
  <si>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</si>
  <si>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</si>
  <si>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</si>
  <si>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</si>
  <si>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</si>
  <si>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</si>
  <si>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</si>
  <si>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</si>
  <si>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</si>
  <si>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</si>
  <si>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</si>
  <si>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</si>
  <si>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</si>
  <si>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</si>
  <si>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</si>
  <si>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</si>
  <si>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</si>
  <si>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</si>
  <si>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</si>
  <si>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</si>
  <si>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</si>
  <si>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</si>
  <si>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</si>
  <si>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</si>
  <si>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</si>
  <si>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</si>
  <si>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</si>
  <si>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</si>
  <si>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</si>
  <si>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</si>
  <si>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</si>
  <si>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</si>
  <si>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</si>
  <si>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</si>
  <si>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</si>
  <si>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</si>
  <si>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</si>
  <si>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</si>
  <si>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</si>
  <si>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</si>
  <si>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</si>
  <si>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</si>
  <si>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</si>
  <si>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</si>
  <si>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</si>
  <si>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</si>
  <si>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</si>
  <si>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</si>
  <si>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</si>
  <si>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</si>
  <si>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</si>
  <si>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</si>
  <si>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</si>
  <si>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</si>
  <si>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</si>
  <si>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</si>
  <si>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</si>
  <si>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</si>
  <si>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</si>
  <si>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</si>
  <si>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</si>
  <si>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</si>
  <si>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</si>
  <si>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</si>
  <si>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</si>
  <si>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</si>
  <si>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</si>
  <si>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</si>
  <si>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</si>
  <si>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</si>
  <si>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</si>
  <si>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Организация и проведение региональных спортивно-массовых мероприятий на территории МО «Городской округ Ногликский»</t>
  </si>
  <si>
    <t>Участие в конкурсе по учебным и внеучебным формам физкультурно-спортивной и спортивной работе</t>
  </si>
  <si>
    <t>Приобретение единой формы для организаторов, участников районных и областных мероприятий</t>
  </si>
  <si>
    <t>Создвние школьного пресс-центра при МБОУ СОШ № 2 пгт. Ноглики</t>
  </si>
  <si>
    <t>Департамент социальной политики, МБОУ СОШ № 2</t>
  </si>
  <si>
    <t>Департамент социальной политики, МБОУ Гимназия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</si>
  <si>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</si>
  <si>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</si>
  <si>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</si>
  <si>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Поддержка местных отделение ВВПОД ЮНАРМИЯ</t>
  </si>
  <si>
    <t>Стадион пгт. Ноглики</t>
  </si>
  <si>
    <t>Капитальный и текущий ремонт стадиона пгт. Ноглики</t>
  </si>
  <si>
    <t>МАУ СК «Арена»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</si>
  <si>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</si>
  <si>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</si>
  <si>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</si>
  <si>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</si>
  <si>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</si>
  <si>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 xml:space="preserve">Осуществление технического и авторского надзора за объектами капитального строительства </t>
  </si>
  <si>
    <t xml:space="preserve">  ПРИЛОЖЕНИЕ 2
к постановлению администрации
муниципального образования 
"Городской округ Ногликский" 
от                 года  №  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</si>
  <si>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</si>
  <si>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</si>
  <si>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</si>
  <si>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</si>
  <si>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</si>
  <si>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</si>
  <si>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</si>
  <si>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</si>
  <si>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</si>
  <si>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</si>
  <si>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</si>
  <si>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</si>
  <si>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</si>
  <si>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</si>
  <si>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</si>
  <si>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Вовлечение молодежи к участию в мероприятиях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</si>
  <si>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</si>
  <si>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ПРИЛОЖЕНИЕ 1
к постановлению администрации
муниципального образования 
"Городской округ Ногликский" 
от______ года №______  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</si>
  <si>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Укрепление материально-технической базы, спортивно - технологическое оборудование, инвентарь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</si>
  <si>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зданий.  </t>
  </si>
  <si>
    <t>Создание условий для организации отдыха населения, патреатического воспитания через арт объекты и объекты искусства.</t>
  </si>
  <si>
    <t>Создание школьного пресс-центра при МБОУ СОШ № 2 пгт. Ноглики</t>
  </si>
  <si>
    <t>Организация и участие в районных, межрайонных, областных и всероссийских мероприятиях, организация и проведение акций.</t>
  </si>
  <si>
    <t>2026 год</t>
  </si>
  <si>
    <t>2027 год</t>
  </si>
  <si>
    <t>Благоустройство и оснащение школьного стадиона МБОУ СОШ с. Ныш</t>
  </si>
  <si>
    <t>1.7.1.</t>
  </si>
  <si>
    <t>1.7.2.</t>
  </si>
  <si>
    <t>1.7.3.</t>
  </si>
  <si>
    <t>1.7.4.</t>
  </si>
  <si>
    <t>1.7.5.</t>
  </si>
  <si>
    <t>1.7.6.</t>
  </si>
  <si>
    <t>Проведение кадастровых работ по оформлению лыжных трасс МБУ ДО «СШ» пгт. Ноглики</t>
  </si>
  <si>
    <t>Департамент социальной политики, ОКСМиСП, ТиКМНС</t>
  </si>
  <si>
    <t>Предоставление услуг населению (при наличии финансирования)</t>
  </si>
  <si>
    <t>Предоставление услуг населению (при наличии финасирования)</t>
  </si>
  <si>
    <t>2. Обеспечение спортивным инвентарем и оборудованием МБУ ДО «СШ» пгт. Ноглики</t>
  </si>
  <si>
    <t>1.7.7.</t>
  </si>
  <si>
    <t>1.7.8.</t>
  </si>
  <si>
    <t>СВЕДЕНИЯ</t>
  </si>
  <si>
    <t>О ПОКАЗАТЕЛЯХ (ИНДИКАТОРАХ) МУНИЦИПАЛЬНОЙ ПРОГРАММЫ И ИХ ЗНАЧЕНИЯХ</t>
  </si>
  <si>
    <t>Наименование индикатора (показателя)</t>
  </si>
  <si>
    <t>Ед. изм.</t>
  </si>
  <si>
    <t>Значение по годам реализации муниципальной программы</t>
  </si>
  <si>
    <t xml:space="preserve">2019 год </t>
  </si>
  <si>
    <t xml:space="preserve">2021 год </t>
  </si>
  <si>
    <t>1.</t>
  </si>
  <si>
    <t>%</t>
  </si>
  <si>
    <t>2.</t>
  </si>
  <si>
    <t>3.</t>
  </si>
  <si>
    <t>ед.</t>
  </si>
  <si>
    <t>4.</t>
  </si>
  <si>
    <t>чел.</t>
  </si>
  <si>
    <t>5.</t>
  </si>
  <si>
    <t>6.</t>
  </si>
  <si>
    <t xml:space="preserve">«Развитие физической культуры, спорта и 
молодежной политики в муниципальном образовании 
«Городской округ Ногликский»
</t>
  </si>
  <si>
    <t>Количество введенных в эксплуатацию спортивных объектов (сооружений)</t>
  </si>
  <si>
    <t xml:space="preserve">Доля обучающихся, систематически занимающихся физической культурой и спортом, от общей численности обучающихся (с нарастающим итогом)
</t>
  </si>
  <si>
    <t>Количество спортивных сооружений на 100 тыс. чел. население, единиц (ежегодно)</t>
  </si>
  <si>
    <t>Количество призовых мест спортсменов муниципального образования (с нарастающим итогом)</t>
  </si>
  <si>
    <t xml:space="preserve">ПРИЛОЖЕНИЕ 1
к постановлению администрации 
муниципального образования
«Городской округ Ногликский» 
от          2023 года № </t>
  </si>
  <si>
    <t>Базовый год (факт)</t>
  </si>
  <si>
    <t>№ п/п</t>
  </si>
  <si>
    <t>Организация посещения СК «Арена» и МБУ ДО «СШ» пгт. Ноглики детьми из семей находящихся в трудной жизненной ситуации</t>
  </si>
  <si>
    <t>МБУ ДО «СШ» пгт. Ноглики</t>
  </si>
  <si>
    <t>Обустройство площадки для воркаута на территории существующей детской площадки в с. Вал (в рамках проекта «Пусть звучит детский смех»</t>
  </si>
  <si>
    <t>Обустройство павильонов автобусных остановок в пгт Ноглики (в рамках проекта «Маршруты истории»</t>
  </si>
  <si>
    <t>Обустройство покрытия хоккейного корта на территории МБОУ СОШ с. Вал (В рамках проекта «В движении жизнь») «Школьный двор моей мечты»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</si>
  <si>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                          Оборудование учебных кабинетов в МБОУ Гимназия п. Ноглики (в рамках пректа «Перезагрузка учебных кабинетов»)</t>
  </si>
  <si>
    <t>Поддержка развития Ресурсного центра по развитию добровольчества (волонтерства) в МО «Городской округ Ногликский», ежегодная церемония чествования лучших добровольцев (волонтеров)</t>
  </si>
  <si>
    <t>Выпуск буклетов, афиш, дипломов, грамот. Изготовление атрибутики с символикой МО «Городской округ Ногликский»</t>
  </si>
  <si>
    <t>- газеты «Знамя труда»</t>
  </si>
  <si>
    <t>СК «Арена»</t>
  </si>
  <si>
    <t>Организация физкультурно - спортивной работы по месту жительства граждан в МО «Городской округ Ногликский»</t>
  </si>
  <si>
    <t>Гомологация лыжных трасса МБУ ДО «СШ» пгт. Ноглики</t>
  </si>
  <si>
    <t>Обустройство пропускного режима стадиона МБУ ДО «СШ» пгт. Ноглики</t>
  </si>
  <si>
    <t>Сертификация стадиона с искусственным покрытием  МБУ ДО «СШ» пгт. Ноглики</t>
  </si>
  <si>
    <t>Сертификация СК «Арена» пгт. Ноглики</t>
  </si>
  <si>
    <t>Сертификация лыжной базы и плавательного бассейна МБУ ДО «СШ» пгт. Ноглики</t>
  </si>
  <si>
    <t>Департамент социальной политики, МБУ ДО «СШ» пгт. Ноглики пгт. Ноглики</t>
  </si>
  <si>
    <t>МБУ ДО «СШ» пгт. Ноглики, Департамент социальной политики</t>
  </si>
  <si>
    <t>Внедрение в действие ВФСК «ГТО» в муниципальном образовании</t>
  </si>
  <si>
    <t>Организаяция и проведение районных, региональных, областных  спортивно-массовых мероприятий. Участие МБУ ДО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</si>
  <si>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Организация районных и участие в региональных спортивных соревнованиях «Спорт против подворотни», «Мини-футбол в школу», «Президентских состязаний», «Президентские спортивные игры»</t>
  </si>
  <si>
    <t>Обеспечение деятельности МБУ ДО «СШ» пгт. Ноглики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</si>
  <si>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«Арена»</t>
  </si>
  <si>
    <t>МБУ  ДО «СШ» пгт. Ноглики</t>
  </si>
  <si>
    <t>Администрация, ОСиА, СК «Арена»</t>
  </si>
  <si>
    <t>Департамент социальной политики, СК «Арена»</t>
  </si>
  <si>
    <t>Замена фасада МАУ СК «Арена»</t>
  </si>
  <si>
    <t>Капитальный и текущий ремонт МАУ СК «Арена»</t>
  </si>
  <si>
    <t>Проект  «Молодежный бюджет»</t>
  </si>
  <si>
    <t>Гомологация лыжных трасс МБУ ДО «СШ» пгт. Ноглики</t>
  </si>
  <si>
    <t>Улучшение качества работы МБУ ДО «СШ» пгт. Ноглики</t>
  </si>
  <si>
    <t>Проведение независимой оценки качества оказания услуг МБУ ДО «СШ» пгт. Ноглики пгт. Ноглики</t>
  </si>
  <si>
    <t>Департамент социальной политики, МБУ ДО «СШ» пгт. Ноглики</t>
  </si>
  <si>
    <t>Организаяция и проведение районных, региональных, областных  спортивно-массовых мероприятий. Участие МБУ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</si>
  <si>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Улучшение материально - технической базы МБУ ДО «СШ» пгт. Ноглики</t>
  </si>
  <si>
    <t>Администрация, ОСиА, Департамент социальной политики / МБУ ДО «СШ» пгт. Ноглики</t>
  </si>
  <si>
    <t>»</t>
  </si>
  <si>
    <t xml:space="preserve">«ПРИЛОЖЕНИЕ 1 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от 26.06.2015 № 430
</t>
  </si>
  <si>
    <t>Количество публикаций в СМИ        (в год)</t>
  </si>
  <si>
    <t>7.</t>
  </si>
  <si>
    <t>8.</t>
  </si>
  <si>
    <t>9.</t>
  </si>
  <si>
    <t>10.</t>
  </si>
  <si>
    <t>11.</t>
  </si>
  <si>
    <t>Количество присвоенных спортивных разрядов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</si>
  <si>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                                                                                                                                                                            (с нарастающим итогом)  
      </t>
  </si>
  <si>
    <t>Доля граждан, занимающихся физической культурой и спортом по месту трудовой деятельности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</si>
  <si>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граждан муниципального образования, систематически занимающихся физической культурой и спортом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</si>
  <si>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молодых людей, принимающих участие в добровольческой деятельности, в общем количестве молодежи в возрасте от 14 до 30 лет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</si>
  <si>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Количество детских и молодежных объединений, организаций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</si>
  <si>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 I. СФЕРА ФИЗИЧЕСКОЙ КУЛЬТУРЫ И СПОРТА</t>
  </si>
  <si>
    <t>Администрация, ОСиА, Департамент социальной политики /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</si>
  <si>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Администрация, ОСиА, Департамент социальной политики / МБУ 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</si>
  <si>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Проект   «Молодежный бюджет»</t>
  </si>
  <si>
    <t>МБУ ДО  «СШ» пгт. Ноглики</t>
  </si>
  <si>
    <t>Проведение ежегодной операции  «Безопасный двор»</t>
  </si>
  <si>
    <t>ИТОГО  2015-2027 годы</t>
  </si>
  <si>
    <t>II. СФЕРА МОЛОДЕЖНОЙ ПОЛИТИКИ</t>
  </si>
  <si>
    <t xml:space="preserve">ОКСМиСП, ТиКМНС,  Департамент социальной политики </t>
  </si>
  <si>
    <t>Итого по п. 7 Формирование информационной политики в области физической культуры и спорта</t>
  </si>
  <si>
    <t>Итого по п. 6 Подготовка кадров в области физической культуры и спорта</t>
  </si>
  <si>
    <t>Итого по п. 5 Обеспечение комплексной безопасности на объектах физической культуры и спорта</t>
  </si>
  <si>
    <t>Итого по п. 4 Совершенствование существующей системы работы физической культуры и спорта</t>
  </si>
  <si>
    <t>Итого по п. 3 Массовая физкультурно-оздоровительная работа</t>
  </si>
  <si>
    <t>Итого по п. 2 Обеспечение спортивным инвентарем и оборудованием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</si>
  <si>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Итого по п. 1 Развитие инфраструктуры и укрепление материально-технической базы объектов спортивного назначения</t>
  </si>
  <si>
    <t>Итого по п. 8 Совершенствование правового регулирования физической культуры и спорт</t>
  </si>
  <si>
    <t>Итого по п. 1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</si>
  <si>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 Профессиональная ориентация молодежи</t>
  </si>
  <si>
    <t>Итого по п. 3 Поддержка и обеспечение эффективного взаимодействия с молодежными объединениями</t>
  </si>
  <si>
    <t>Итого по п. 4  Совершенствование системы патриотического воспитания и допризывной подготовки молодежи</t>
  </si>
  <si>
    <t>Итого по п. 5 Информационное обеспечение муниципальной молодежной политики</t>
  </si>
  <si>
    <t>Организация и участие в  районных и  межрайонных, областных и всероссийских мероприятиях. Организация и проведение акций</t>
  </si>
  <si>
    <t>Обустройство павильонов автобусных остановок в пгт Ноглики (в рамках проекта «Маршруты истории»)</t>
  </si>
  <si>
    <t>Обустройство площадки для воркаута на территории существующей детской площадки в с. Вал (в рамках проекта «Пусть звучит детский смех»)</t>
  </si>
  <si>
    <t>3.2.8. Организация посещения СК «Арена» и МБУ ДО» СШ» пгт. Ноглики детьми из семей находящихся в трудной жизненной ситуации</t>
  </si>
  <si>
    <t>9. Обеспечение деятельности МБУ ДО "СШ" пгт. Ноглики в области дополнительного образования</t>
  </si>
  <si>
    <t>9.1.</t>
  </si>
  <si>
    <t>Реализация программ дополнительного образования</t>
  </si>
  <si>
    <t>Итого по п. 9 Обеспечение деятельности МБУ ДО "СШ" пгт. Ноглики в области дополнительного образования</t>
  </si>
  <si>
    <t>Обустройство школьного сквера имени Героя Советского Союза Г.П. Петрова.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</si>
  <si>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Гимназии»).                                                                                                                           Оборудование учебных кабинетов в МБОУ Гимназия п. Ноглики (в рамках пректа «Перезагрузка учебных кабинетов»)</t>
  </si>
  <si>
    <t>3.2.1.</t>
  </si>
  <si>
    <t xml:space="preserve">Проведение мероприятий в молодежных объединениях:                          </t>
  </si>
  <si>
    <t>Департамент социальной политики / Бюджетные учреждения</t>
  </si>
  <si>
    <t>Открытие постоянно действующего кинолектория с просмотром видеофильмов на темы пропаганды здорового образа жизни</t>
  </si>
  <si>
    <t xml:space="preserve">ПРИЛОЖЕНИЕ 1
к постановлению администрации
муниципального образования 
«Городской округ Ногликский» 
от______ года №______   
«Приложение 2 часть 2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муниципального образования 
«Городской округ Ногликский»
от 26.06.2015 № 430
</t>
  </si>
  <si>
    <t>Проведение независимой оценки качества оказания услуг МБУ ДО "СШ» пгт. Ноглики</t>
  </si>
  <si>
    <t>3. Спортивная подготовка и массовая физкультурно-спортивная работа</t>
  </si>
  <si>
    <t>9. Обеспечение деятельности МБУ ДО «СШ» пгт. Ноглики в области дополнительного образования</t>
  </si>
  <si>
    <t>1.7.9.</t>
  </si>
  <si>
    <t>Создание коворкинг-зоны на базе библиотеки МБОУ СОШ № 1 пгт. Ноглики имени Героя Советского Союза Г.П. Петрова</t>
  </si>
  <si>
    <t>МБОУ СОШ № 1</t>
  </si>
  <si>
    <t>1.7.10.</t>
  </si>
  <si>
    <t>Организация работы школьного театра МБОУ СОШ № 2 пгт. Ноглики (в рамках проекта "Школьный ткатр" ДетиПРОискусство")</t>
  </si>
  <si>
    <t>СОШ № 2</t>
  </si>
  <si>
    <t>1.7.11.</t>
  </si>
  <si>
    <t>Оснащение учебных кабинетов МБОУ Гимназия п. Ноглики (врамках проекта "Сельская школа: новый взгляд")</t>
  </si>
  <si>
    <t>Гимназия</t>
  </si>
  <si>
    <t>1.7.12.</t>
  </si>
  <si>
    <t xml:space="preserve">Оснащение учебных кабинетов и коридоров МБОУ СОШ № с.Вал (в рамках проекта "Сельская школа: новый взгляд") </t>
  </si>
  <si>
    <t>МБОУ СОШ с.Вал</t>
  </si>
  <si>
    <t xml:space="preserve">                                                                                     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</si>
  <si>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Обустройство школьного сквера имени Героя Советского Союза Г.П. Петрова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</si>
  <si>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Проведение мероприятий в молодежных объединениях:    3.2.1. Открытие постоянно действующего кинолектория с просмотром видеофильмов на темы пропаганды здорового образа жизни</t>
  </si>
  <si>
    <t>ОКСМиСП,ТиКМНС, Департамент социальной политики</t>
  </si>
  <si>
    <t>Департамент социальной политики, ОКСМиСП,ТиКМНС</t>
  </si>
  <si>
    <t>ГРБС 902</t>
  </si>
  <si>
    <t>ГРБС 907</t>
  </si>
  <si>
    <t xml:space="preserve">  ПРИЛОЖЕНИЕ 1
к постановлению администрации
муниципального образования 
«Городской округ Ногликский» 
от 11 декабря 2024 года  № 785
«Приложение 3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«Городской округ Ногликский»   
  от 26.06.2015 № 430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</si>
</sst>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/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topLeftCell="A433" zoomScale="112" zoomScaleNormal="112" zoomScaleSheetLayoutView="100" workbookViewId="0">
      <selection activeCell="L449" sqref="L449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46" t="s">
        <v>512</v>
      </c>
      <c r="G1" s="46"/>
      <c r="H1" s="46"/>
      <c r="I1" s="46"/>
      <c r="J1" s="46"/>
      <c r="K1" s="46"/>
      <c r="L1" s="46"/>
    </row>
    <row r="2" spans="1:12" ht="34.5" customHeight="1" x14ac:dyDescent="0.25">
      <c r="B2" s="10"/>
      <c r="C2" s="10"/>
      <c r="D2" s="10"/>
      <c r="E2" s="10"/>
      <c r="F2" s="46"/>
      <c r="G2" s="46"/>
      <c r="H2" s="46"/>
      <c r="I2" s="46"/>
      <c r="J2" s="46"/>
      <c r="K2" s="46"/>
      <c r="L2" s="46"/>
    </row>
    <row r="3" spans="1:12" ht="20.25" customHeight="1" x14ac:dyDescent="0.25">
      <c r="B3" s="10"/>
      <c r="C3" s="10"/>
      <c r="D3" s="10"/>
      <c r="E3" s="10"/>
      <c r="F3" s="46"/>
      <c r="G3" s="46"/>
      <c r="H3" s="46"/>
      <c r="I3" s="46"/>
      <c r="J3" s="46"/>
      <c r="K3" s="46"/>
      <c r="L3" s="46"/>
    </row>
    <row r="4" spans="1:12" ht="150.75" customHeight="1" x14ac:dyDescent="0.25">
      <c r="B4" s="10"/>
      <c r="C4" s="10"/>
      <c r="D4" s="10"/>
      <c r="E4" s="10"/>
      <c r="F4" s="46"/>
      <c r="G4" s="46"/>
      <c r="H4" s="46"/>
      <c r="I4" s="46"/>
      <c r="J4" s="46"/>
      <c r="K4" s="46"/>
      <c r="L4" s="46"/>
    </row>
    <row r="5" spans="1:12" ht="48" customHeight="1" x14ac:dyDescent="0.25">
      <c r="A5" s="88" t="s">
        <v>483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</row>
    <row r="6" spans="1:12" ht="27.75" customHeight="1" x14ac:dyDescent="0.25">
      <c r="A6" s="77" t="s">
        <v>350</v>
      </c>
      <c r="B6" s="77" t="s">
        <v>12</v>
      </c>
      <c r="C6" s="77" t="s">
        <v>13</v>
      </c>
      <c r="D6" s="77" t="s">
        <v>14</v>
      </c>
      <c r="E6" s="77"/>
      <c r="F6" s="77"/>
      <c r="G6" s="77"/>
      <c r="H6" s="77"/>
      <c r="I6" s="77"/>
      <c r="J6" s="77"/>
      <c r="K6" s="77"/>
      <c r="L6" s="77"/>
    </row>
    <row r="7" spans="1:12" ht="47.25" x14ac:dyDescent="0.25">
      <c r="A7" s="77"/>
      <c r="B7" s="77"/>
      <c r="C7" s="77"/>
      <c r="D7" s="5" t="s">
        <v>15</v>
      </c>
      <c r="E7" s="5" t="s">
        <v>16</v>
      </c>
      <c r="F7" s="5" t="s">
        <v>0</v>
      </c>
      <c r="G7" s="5" t="s">
        <v>1</v>
      </c>
      <c r="H7" s="5" t="s">
        <v>2</v>
      </c>
      <c r="I7" s="5" t="s">
        <v>3</v>
      </c>
      <c r="J7" s="5" t="s">
        <v>4</v>
      </c>
      <c r="K7" s="5" t="s">
        <v>5</v>
      </c>
      <c r="L7" s="5" t="s">
        <v>6</v>
      </c>
    </row>
    <row r="8" spans="1:12" ht="17.100000000000001" customHeight="1" x14ac:dyDescent="0.25">
      <c r="A8" s="78" t="s">
        <v>482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2" ht="17.100000000000001" customHeight="1" x14ac:dyDescent="0.25">
      <c r="A9" s="78" t="s">
        <v>20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</row>
    <row r="10" spans="1:12" ht="17.100000000000001" customHeight="1" x14ac:dyDescent="0.25">
      <c r="A10" s="55" t="s">
        <v>351</v>
      </c>
      <c r="B10" s="56" t="s">
        <v>471</v>
      </c>
      <c r="C10" s="57" t="s">
        <v>472</v>
      </c>
      <c r="D10" s="9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19">
        <f t="shared" si="0"/>
        <v>3022.5</v>
      </c>
    </row>
    <row r="11" spans="1:12" ht="17.100000000000001" customHeight="1" x14ac:dyDescent="0.25">
      <c r="A11" s="55"/>
      <c r="B11" s="56"/>
      <c r="C11" s="57"/>
      <c r="D11" s="9" t="s">
        <v>17</v>
      </c>
      <c r="E11" s="4">
        <f>SUM(F11:L11)</f>
        <v>5714.7</v>
      </c>
      <c r="F11" s="4">
        <v>2582.1999999999998</v>
      </c>
      <c r="G11" s="11">
        <v>55</v>
      </c>
      <c r="H11" s="4">
        <v>55</v>
      </c>
      <c r="I11" s="4">
        <v>0</v>
      </c>
      <c r="J11" s="4">
        <v>0</v>
      </c>
      <c r="K11" s="4">
        <v>0</v>
      </c>
      <c r="L11" s="19">
        <v>3022.5</v>
      </c>
    </row>
    <row r="12" spans="1:12" ht="17.100000000000001" customHeight="1" x14ac:dyDescent="0.25">
      <c r="A12" s="55"/>
      <c r="B12" s="56"/>
      <c r="C12" s="57"/>
      <c r="D12" s="9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55" t="s">
        <v>352</v>
      </c>
      <c r="B13" s="56" t="s">
        <v>457</v>
      </c>
      <c r="C13" s="57" t="s">
        <v>21</v>
      </c>
      <c r="D13" s="9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55"/>
      <c r="B14" s="56"/>
      <c r="C14" s="57"/>
      <c r="D14" s="9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55"/>
      <c r="B15" s="56"/>
      <c r="C15" s="57"/>
      <c r="D15" s="9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55" t="s">
        <v>353</v>
      </c>
      <c r="B16" s="56" t="s">
        <v>458</v>
      </c>
      <c r="C16" s="57" t="s">
        <v>21</v>
      </c>
      <c r="D16" s="9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55"/>
      <c r="B17" s="56"/>
      <c r="C17" s="57"/>
      <c r="D17" s="9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55"/>
      <c r="B18" s="56"/>
      <c r="C18" s="57"/>
      <c r="D18" s="9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55" t="s">
        <v>22</v>
      </c>
      <c r="B19" s="56" t="s">
        <v>459</v>
      </c>
      <c r="C19" s="57" t="s">
        <v>23</v>
      </c>
      <c r="D19" s="9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55"/>
      <c r="B20" s="56"/>
      <c r="C20" s="57"/>
      <c r="D20" s="9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55"/>
      <c r="B21" s="56"/>
      <c r="C21" s="57"/>
      <c r="D21" s="9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55" t="s">
        <v>24</v>
      </c>
      <c r="B22" s="56" t="s">
        <v>25</v>
      </c>
      <c r="C22" s="57" t="s">
        <v>460</v>
      </c>
      <c r="D22" s="9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55"/>
      <c r="B23" s="56"/>
      <c r="C23" s="57"/>
      <c r="D23" s="9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55"/>
      <c r="B24" s="56"/>
      <c r="C24" s="57"/>
      <c r="D24" s="9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55" t="s">
        <v>26</v>
      </c>
      <c r="B25" s="56" t="s">
        <v>485</v>
      </c>
      <c r="C25" s="57" t="s">
        <v>467</v>
      </c>
      <c r="D25" s="9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55"/>
      <c r="B26" s="56"/>
      <c r="C26" s="57"/>
      <c r="D26" s="9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55"/>
      <c r="B27" s="56"/>
      <c r="C27" s="57"/>
      <c r="D27" s="9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55" t="s">
        <v>27</v>
      </c>
      <c r="B28" s="56" t="s">
        <v>28</v>
      </c>
      <c r="C28" s="57" t="s">
        <v>29</v>
      </c>
      <c r="D28" s="9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19">
        <f t="shared" si="6"/>
        <v>271</v>
      </c>
    </row>
    <row r="29" spans="1:12" ht="17.100000000000001" customHeight="1" x14ac:dyDescent="0.25">
      <c r="A29" s="55"/>
      <c r="B29" s="56"/>
      <c r="C29" s="57"/>
      <c r="D29" s="9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19">
        <v>271</v>
      </c>
    </row>
    <row r="30" spans="1:12" ht="17.100000000000001" customHeight="1" x14ac:dyDescent="0.25">
      <c r="A30" s="55"/>
      <c r="B30" s="56"/>
      <c r="C30" s="57"/>
      <c r="D30" s="9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55" t="s">
        <v>354</v>
      </c>
      <c r="B31" s="56" t="s">
        <v>210</v>
      </c>
      <c r="C31" s="57" t="s">
        <v>30</v>
      </c>
      <c r="D31" s="9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55"/>
      <c r="B32" s="56"/>
      <c r="C32" s="57"/>
      <c r="D32" s="9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55"/>
      <c r="B33" s="56"/>
      <c r="C33" s="57"/>
      <c r="D33" s="9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55" t="s">
        <v>31</v>
      </c>
      <c r="B34" s="56" t="s">
        <v>33</v>
      </c>
      <c r="C34" s="57" t="s">
        <v>34</v>
      </c>
      <c r="D34" s="9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19">
        <f t="shared" si="9"/>
        <v>600</v>
      </c>
    </row>
    <row r="35" spans="1:16" ht="17.100000000000001" customHeight="1" x14ac:dyDescent="0.25">
      <c r="A35" s="55"/>
      <c r="B35" s="56"/>
      <c r="C35" s="57"/>
      <c r="D35" s="9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19">
        <v>600</v>
      </c>
    </row>
    <row r="36" spans="1:16" ht="17.100000000000001" customHeight="1" x14ac:dyDescent="0.25">
      <c r="A36" s="55"/>
      <c r="B36" s="56"/>
      <c r="C36" s="57"/>
      <c r="D36" s="9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55" t="s">
        <v>32</v>
      </c>
      <c r="B37" s="56" t="s">
        <v>37</v>
      </c>
      <c r="C37" s="57" t="s">
        <v>30</v>
      </c>
      <c r="D37" s="9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55"/>
      <c r="B38" s="56"/>
      <c r="C38" s="57"/>
      <c r="D38" s="9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55"/>
      <c r="B39" s="56"/>
      <c r="C39" s="57"/>
      <c r="D39" s="9" t="s">
        <v>19</v>
      </c>
      <c r="E39" s="4">
        <f t="shared" si="8"/>
        <v>4000</v>
      </c>
      <c r="F39" s="4">
        <v>0</v>
      </c>
      <c r="G39" s="11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55" t="s">
        <v>35</v>
      </c>
      <c r="B40" s="56" t="s">
        <v>486</v>
      </c>
      <c r="C40" s="57" t="s">
        <v>23</v>
      </c>
      <c r="D40" s="9" t="s">
        <v>177</v>
      </c>
      <c r="E40" s="4">
        <f>E41+E42+E43</f>
        <v>269162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19">
        <f t="shared" si="11"/>
        <v>63929.599999999999</v>
      </c>
    </row>
    <row r="41" spans="1:16" ht="17.100000000000001" customHeight="1" x14ac:dyDescent="0.25">
      <c r="A41" s="55"/>
      <c r="B41" s="56"/>
      <c r="C41" s="57"/>
      <c r="D41" s="9" t="s">
        <v>17</v>
      </c>
      <c r="E41" s="4">
        <f t="shared" ref="E41:E65" si="12">SUM(F41:L41)</f>
        <v>15093.4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19">
        <v>1353.7</v>
      </c>
    </row>
    <row r="42" spans="1:16" ht="17.100000000000001" customHeight="1" x14ac:dyDescent="0.25">
      <c r="A42" s="55"/>
      <c r="B42" s="56"/>
      <c r="C42" s="57"/>
      <c r="D42" s="9" t="s">
        <v>19</v>
      </c>
      <c r="E42" s="4">
        <f t="shared" si="12"/>
        <v>254068.6</v>
      </c>
      <c r="F42" s="4">
        <v>0</v>
      </c>
      <c r="G42" s="11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19">
        <v>62575.9</v>
      </c>
    </row>
    <row r="43" spans="1:16" ht="17.100000000000001" customHeight="1" x14ac:dyDescent="0.25">
      <c r="A43" s="55"/>
      <c r="B43" s="56"/>
      <c r="C43" s="57"/>
      <c r="D43" s="9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55" t="s">
        <v>36</v>
      </c>
      <c r="B44" s="56" t="s">
        <v>474</v>
      </c>
      <c r="C44" s="57" t="s">
        <v>468</v>
      </c>
      <c r="D44" s="9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55"/>
      <c r="B45" s="56"/>
      <c r="C45" s="57"/>
      <c r="D45" s="9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55"/>
      <c r="B46" s="56"/>
      <c r="C46" s="57"/>
      <c r="D46" s="9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55" t="s">
        <v>38</v>
      </c>
      <c r="B47" s="56" t="s">
        <v>42</v>
      </c>
      <c r="C47" s="57" t="s">
        <v>23</v>
      </c>
      <c r="D47" s="9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55"/>
      <c r="B48" s="56"/>
      <c r="C48" s="57"/>
      <c r="D48" s="9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55"/>
      <c r="B49" s="56"/>
      <c r="C49" s="57"/>
      <c r="D49" s="9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55" t="s">
        <v>40</v>
      </c>
      <c r="B50" s="56" t="s">
        <v>332</v>
      </c>
      <c r="C50" s="57" t="s">
        <v>328</v>
      </c>
      <c r="D50" s="9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55"/>
      <c r="B51" s="56"/>
      <c r="C51" s="57"/>
      <c r="D51" s="9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55"/>
      <c r="B52" s="56"/>
      <c r="C52" s="57"/>
      <c r="D52" s="9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55" t="s">
        <v>41</v>
      </c>
      <c r="B53" s="56" t="s">
        <v>461</v>
      </c>
      <c r="C53" s="57" t="s">
        <v>45</v>
      </c>
      <c r="D53" s="9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55"/>
      <c r="B54" s="56"/>
      <c r="C54" s="57"/>
      <c r="D54" s="9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55"/>
      <c r="B55" s="56"/>
      <c r="C55" s="57"/>
      <c r="D55" s="9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55" t="s">
        <v>43</v>
      </c>
      <c r="B56" s="56" t="s">
        <v>462</v>
      </c>
      <c r="C56" s="57" t="s">
        <v>460</v>
      </c>
      <c r="D56" s="9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55"/>
      <c r="B57" s="56"/>
      <c r="C57" s="57"/>
      <c r="D57" s="9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55"/>
      <c r="B58" s="56"/>
      <c r="C58" s="57"/>
      <c r="D58" s="9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47" t="s">
        <v>44</v>
      </c>
      <c r="B59" s="64" t="s">
        <v>206</v>
      </c>
      <c r="C59" s="50" t="s">
        <v>30</v>
      </c>
      <c r="D59" s="9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48"/>
      <c r="B60" s="65"/>
      <c r="C60" s="51"/>
      <c r="D60" s="9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48"/>
      <c r="B61" s="65"/>
      <c r="C61" s="51"/>
      <c r="D61" s="9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17.100000000000001" customHeight="1" x14ac:dyDescent="0.25">
      <c r="A62" s="49"/>
      <c r="B62" s="66"/>
      <c r="C62" s="52"/>
      <c r="D62" s="9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55" t="s">
        <v>245</v>
      </c>
      <c r="B63" s="56" t="s">
        <v>205</v>
      </c>
      <c r="C63" s="50" t="s">
        <v>207</v>
      </c>
      <c r="D63" s="9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55"/>
      <c r="B64" s="56"/>
      <c r="C64" s="51"/>
      <c r="D64" s="9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55"/>
      <c r="B65" s="56"/>
      <c r="C65" s="51"/>
      <c r="D65" s="9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7.100000000000001" customHeight="1" x14ac:dyDescent="0.25">
      <c r="A66" s="55"/>
      <c r="B66" s="56"/>
      <c r="C66" s="52"/>
      <c r="D66" s="9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55" t="s">
        <v>46</v>
      </c>
      <c r="B67" s="56" t="s">
        <v>47</v>
      </c>
      <c r="C67" s="57" t="s">
        <v>30</v>
      </c>
      <c r="D67" s="9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55"/>
      <c r="B68" s="56"/>
      <c r="C68" s="57"/>
      <c r="D68" s="9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17.100000000000001" customHeight="1" x14ac:dyDescent="0.25">
      <c r="A69" s="55"/>
      <c r="B69" s="56"/>
      <c r="C69" s="57"/>
      <c r="D69" s="9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55" t="s">
        <v>247</v>
      </c>
      <c r="B70" s="56" t="s">
        <v>475</v>
      </c>
      <c r="C70" s="57" t="s">
        <v>468</v>
      </c>
      <c r="D70" s="9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19">
        <f t="shared" si="23"/>
        <v>700</v>
      </c>
    </row>
    <row r="71" spans="1:18" ht="17.100000000000001" customHeight="1" x14ac:dyDescent="0.25">
      <c r="A71" s="55"/>
      <c r="B71" s="56"/>
      <c r="C71" s="57"/>
      <c r="D71" s="9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19">
        <v>700</v>
      </c>
      <c r="N71" s="3"/>
      <c r="O71" s="3"/>
      <c r="P71" s="3"/>
    </row>
    <row r="72" spans="1:18" ht="17.100000000000001" customHeight="1" x14ac:dyDescent="0.25">
      <c r="A72" s="55"/>
      <c r="B72" s="56"/>
      <c r="C72" s="57"/>
      <c r="D72" s="9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55" t="s">
        <v>249</v>
      </c>
      <c r="B73" s="56" t="s">
        <v>488</v>
      </c>
      <c r="C73" s="57" t="s">
        <v>30</v>
      </c>
      <c r="D73" s="9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55"/>
      <c r="B74" s="56"/>
      <c r="C74" s="57"/>
      <c r="D74" s="9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55"/>
      <c r="B75" s="56"/>
      <c r="C75" s="57"/>
      <c r="D75" s="9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55"/>
      <c r="B76" s="56"/>
      <c r="C76" s="57"/>
      <c r="D76" s="9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55" t="s">
        <v>251</v>
      </c>
      <c r="B77" s="56" t="s">
        <v>355</v>
      </c>
      <c r="C77" s="57" t="s">
        <v>30</v>
      </c>
      <c r="D77" s="9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55"/>
      <c r="B78" s="56"/>
      <c r="C78" s="57"/>
      <c r="D78" s="9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55"/>
      <c r="B79" s="56"/>
      <c r="C79" s="57"/>
      <c r="D79" s="9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55" t="s">
        <v>49</v>
      </c>
      <c r="B80" s="56" t="s">
        <v>51</v>
      </c>
      <c r="C80" s="57" t="s">
        <v>207</v>
      </c>
      <c r="D80" s="9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55"/>
      <c r="B81" s="56"/>
      <c r="C81" s="57"/>
      <c r="D81" s="9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55"/>
      <c r="B82" s="56"/>
      <c r="C82" s="57"/>
      <c r="D82" s="9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55" t="s">
        <v>212</v>
      </c>
      <c r="B83" s="56" t="s">
        <v>213</v>
      </c>
      <c r="C83" s="57" t="s">
        <v>469</v>
      </c>
      <c r="D83" s="9" t="s">
        <v>177</v>
      </c>
      <c r="E83" s="4">
        <f t="shared" si="21"/>
        <v>2707.5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4">
        <f t="shared" si="27"/>
        <v>1800</v>
      </c>
    </row>
    <row r="84" spans="1:15" ht="17.100000000000001" customHeight="1" x14ac:dyDescent="0.25">
      <c r="A84" s="55"/>
      <c r="B84" s="56"/>
      <c r="C84" s="57"/>
      <c r="D84" s="9" t="s">
        <v>17</v>
      </c>
      <c r="E84" s="4">
        <f t="shared" si="21"/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</row>
    <row r="85" spans="1:15" ht="17.100000000000001" customHeight="1" x14ac:dyDescent="0.25">
      <c r="A85" s="55"/>
      <c r="B85" s="56"/>
      <c r="C85" s="57"/>
      <c r="D85" s="9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55" t="s">
        <v>441</v>
      </c>
      <c r="B86" s="56" t="s">
        <v>442</v>
      </c>
      <c r="C86" s="57" t="s">
        <v>52</v>
      </c>
      <c r="D86" s="9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19">
        <f t="shared" si="28"/>
        <v>2198.8000000000002</v>
      </c>
      <c r="N86" s="3"/>
    </row>
    <row r="87" spans="1:15" ht="17.100000000000001" customHeight="1" x14ac:dyDescent="0.25">
      <c r="A87" s="55"/>
      <c r="B87" s="56"/>
      <c r="C87" s="57"/>
      <c r="D87" s="9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19">
        <v>2198.8000000000002</v>
      </c>
    </row>
    <row r="88" spans="1:15" ht="17.100000000000001" customHeight="1" x14ac:dyDescent="0.25">
      <c r="A88" s="55"/>
      <c r="B88" s="56"/>
      <c r="C88" s="57"/>
      <c r="D88" s="9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55" t="s">
        <v>443</v>
      </c>
      <c r="B89" s="56" t="s">
        <v>444</v>
      </c>
      <c r="C89" s="57" t="s">
        <v>52</v>
      </c>
      <c r="D89" s="9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19">
        <f t="shared" si="29"/>
        <v>18344.8</v>
      </c>
      <c r="N89" s="3"/>
    </row>
    <row r="90" spans="1:15" ht="17.100000000000001" customHeight="1" x14ac:dyDescent="0.25">
      <c r="A90" s="55"/>
      <c r="B90" s="56"/>
      <c r="C90" s="57"/>
      <c r="D90" s="9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19">
        <v>18344.8</v>
      </c>
    </row>
    <row r="91" spans="1:15" ht="17.100000000000001" customHeight="1" x14ac:dyDescent="0.25">
      <c r="A91" s="55"/>
      <c r="B91" s="56"/>
      <c r="C91" s="57"/>
      <c r="D91" s="9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55" t="s">
        <v>445</v>
      </c>
      <c r="B92" s="56" t="s">
        <v>447</v>
      </c>
      <c r="C92" s="57" t="s">
        <v>327</v>
      </c>
      <c r="D92" s="9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55"/>
      <c r="B93" s="56"/>
      <c r="C93" s="57"/>
      <c r="D93" s="9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55"/>
      <c r="B94" s="56"/>
      <c r="C94" s="57"/>
      <c r="D94" s="9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55" t="s">
        <v>446</v>
      </c>
      <c r="B95" s="56" t="s">
        <v>448</v>
      </c>
      <c r="C95" s="57" t="s">
        <v>327</v>
      </c>
      <c r="D95" s="9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55"/>
      <c r="B96" s="56"/>
      <c r="C96" s="57"/>
      <c r="D96" s="9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55"/>
      <c r="B97" s="56"/>
      <c r="C97" s="57"/>
      <c r="D97" s="9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55" t="s">
        <v>470</v>
      </c>
      <c r="B98" s="53" t="s">
        <v>466</v>
      </c>
      <c r="C98" s="50" t="s">
        <v>52</v>
      </c>
      <c r="D98" s="9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19">
        <f>L99+L100</f>
        <v>307.8</v>
      </c>
    </row>
    <row r="99" spans="1:16" ht="17.100000000000001" customHeight="1" x14ac:dyDescent="0.25">
      <c r="A99" s="55"/>
      <c r="B99" s="54"/>
      <c r="C99" s="51"/>
      <c r="D99" s="9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19">
        <v>307.8</v>
      </c>
    </row>
    <row r="100" spans="1:16" ht="17.100000000000001" customHeight="1" x14ac:dyDescent="0.25">
      <c r="A100" s="55"/>
      <c r="B100" s="54"/>
      <c r="C100" s="51"/>
      <c r="D100" s="9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58" t="s">
        <v>365</v>
      </c>
      <c r="B101" s="59"/>
      <c r="C101" s="50"/>
      <c r="D101" s="9" t="s">
        <v>177</v>
      </c>
      <c r="E101" s="4">
        <f t="shared" si="21"/>
        <v>393418.6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91174.5</v>
      </c>
      <c r="N101" s="3"/>
      <c r="O101" s="3"/>
      <c r="P101" s="3"/>
    </row>
    <row r="102" spans="1:16" ht="17.100000000000001" customHeight="1" x14ac:dyDescent="0.25">
      <c r="A102" s="60"/>
      <c r="B102" s="61"/>
      <c r="C102" s="51"/>
      <c r="D102" s="9" t="s">
        <v>17</v>
      </c>
      <c r="E102" s="4">
        <f t="shared" si="21"/>
        <v>76146.099999999991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28598.6</v>
      </c>
    </row>
    <row r="103" spans="1:16" ht="17.100000000000001" customHeight="1" x14ac:dyDescent="0.25">
      <c r="A103" s="60"/>
      <c r="B103" s="61"/>
      <c r="C103" s="51"/>
      <c r="D103" s="9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62"/>
      <c r="B104" s="63"/>
      <c r="C104" s="52"/>
      <c r="D104" s="9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57" t="s">
        <v>336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</row>
    <row r="106" spans="1:16" ht="17.100000000000001" customHeight="1" x14ac:dyDescent="0.25">
      <c r="A106" s="55" t="s">
        <v>356</v>
      </c>
      <c r="B106" s="56" t="s">
        <v>53</v>
      </c>
      <c r="C106" s="57" t="s">
        <v>327</v>
      </c>
      <c r="D106" s="9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55"/>
      <c r="B107" s="56"/>
      <c r="C107" s="57"/>
      <c r="D107" s="9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55" t="s">
        <v>357</v>
      </c>
      <c r="B108" s="56" t="s">
        <v>54</v>
      </c>
      <c r="C108" s="57" t="s">
        <v>327</v>
      </c>
      <c r="D108" s="9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55"/>
      <c r="B109" s="56"/>
      <c r="C109" s="57"/>
      <c r="D109" s="9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55" t="s">
        <v>358</v>
      </c>
      <c r="B110" s="56" t="s">
        <v>55</v>
      </c>
      <c r="C110" s="57" t="s">
        <v>327</v>
      </c>
      <c r="D110" s="9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55"/>
      <c r="B111" s="56"/>
      <c r="C111" s="57"/>
      <c r="D111" s="9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55" t="s">
        <v>359</v>
      </c>
      <c r="B112" s="56" t="s">
        <v>56</v>
      </c>
      <c r="C112" s="57" t="s">
        <v>327</v>
      </c>
      <c r="D112" s="9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55"/>
      <c r="B113" s="56"/>
      <c r="C113" s="57"/>
      <c r="D113" s="9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55" t="s">
        <v>360</v>
      </c>
      <c r="B114" s="56" t="s">
        <v>57</v>
      </c>
      <c r="C114" s="57" t="s">
        <v>327</v>
      </c>
      <c r="D114" s="9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55"/>
      <c r="B115" s="56"/>
      <c r="C115" s="57"/>
      <c r="D115" s="9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55" t="s">
        <v>361</v>
      </c>
      <c r="B116" s="56" t="s">
        <v>58</v>
      </c>
      <c r="C116" s="57" t="s">
        <v>327</v>
      </c>
      <c r="D116" s="9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55"/>
      <c r="B117" s="56"/>
      <c r="C117" s="57"/>
      <c r="D117" s="9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55" t="s">
        <v>362</v>
      </c>
      <c r="B118" s="56" t="s">
        <v>59</v>
      </c>
      <c r="C118" s="57" t="s">
        <v>327</v>
      </c>
      <c r="D118" s="9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55"/>
      <c r="B119" s="56"/>
      <c r="C119" s="57"/>
      <c r="D119" s="9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55" t="s">
        <v>363</v>
      </c>
      <c r="B120" s="56" t="s">
        <v>60</v>
      </c>
      <c r="C120" s="57" t="s">
        <v>327</v>
      </c>
      <c r="D120" s="9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55"/>
      <c r="B121" s="56"/>
      <c r="C121" s="57"/>
      <c r="D121" s="9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58" t="s">
        <v>364</v>
      </c>
      <c r="B122" s="59"/>
      <c r="C122" s="55"/>
      <c r="D122" s="9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60"/>
      <c r="B123" s="61"/>
      <c r="C123" s="55"/>
      <c r="D123" s="9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62"/>
      <c r="B124" s="63"/>
      <c r="C124" s="55"/>
      <c r="D124" s="12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57" t="s">
        <v>61</v>
      </c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5" ht="36.75" customHeight="1" x14ac:dyDescent="0.25">
      <c r="A126" s="55" t="s">
        <v>366</v>
      </c>
      <c r="B126" s="56" t="s">
        <v>62</v>
      </c>
      <c r="C126" s="57" t="s">
        <v>52</v>
      </c>
      <c r="D126" s="9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55"/>
      <c r="B127" s="56"/>
      <c r="C127" s="57"/>
      <c r="D127" s="9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55" t="s">
        <v>367</v>
      </c>
      <c r="B128" s="56" t="s">
        <v>434</v>
      </c>
      <c r="C128" s="57" t="s">
        <v>63</v>
      </c>
      <c r="D128" s="9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55"/>
      <c r="B129" s="56"/>
      <c r="C129" s="57"/>
      <c r="D129" s="9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55" t="s">
        <v>368</v>
      </c>
      <c r="B130" s="56" t="s">
        <v>64</v>
      </c>
      <c r="C130" s="57" t="s">
        <v>65</v>
      </c>
      <c r="D130" s="9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55"/>
      <c r="B131" s="56"/>
      <c r="C131" s="57"/>
      <c r="D131" s="9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55" t="s">
        <v>369</v>
      </c>
      <c r="B132" s="56" t="s">
        <v>66</v>
      </c>
      <c r="C132" s="57" t="s">
        <v>63</v>
      </c>
      <c r="D132" s="9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55"/>
      <c r="B133" s="56"/>
      <c r="C133" s="57"/>
      <c r="D133" s="9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55" t="s">
        <v>370</v>
      </c>
      <c r="B134" s="56" t="s">
        <v>67</v>
      </c>
      <c r="C134" s="57" t="s">
        <v>65</v>
      </c>
      <c r="D134" s="9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55"/>
      <c r="B135" s="56"/>
      <c r="C135" s="57"/>
      <c r="D135" s="9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55" t="s">
        <v>371</v>
      </c>
      <c r="B136" s="56" t="s">
        <v>68</v>
      </c>
      <c r="C136" s="57" t="s">
        <v>65</v>
      </c>
      <c r="D136" s="9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55"/>
      <c r="B137" s="56"/>
      <c r="C137" s="57"/>
      <c r="D137" s="9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55" t="s">
        <v>372</v>
      </c>
      <c r="B138" s="56" t="s">
        <v>69</v>
      </c>
      <c r="C138" s="57" t="s">
        <v>63</v>
      </c>
      <c r="D138" s="9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55"/>
      <c r="B139" s="56"/>
      <c r="C139" s="57"/>
      <c r="D139" s="9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55" t="s">
        <v>373</v>
      </c>
      <c r="B140" s="56" t="s">
        <v>476</v>
      </c>
      <c r="C140" s="57" t="s">
        <v>327</v>
      </c>
      <c r="D140" s="9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55"/>
      <c r="B141" s="56"/>
      <c r="C141" s="57"/>
      <c r="D141" s="9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55" t="s">
        <v>374</v>
      </c>
      <c r="B142" s="56" t="s">
        <v>70</v>
      </c>
      <c r="C142" s="57" t="s">
        <v>327</v>
      </c>
      <c r="D142" s="9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55"/>
      <c r="B143" s="56"/>
      <c r="C143" s="57"/>
      <c r="D143" s="9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55"/>
      <c r="B144" s="56"/>
      <c r="C144" s="57"/>
      <c r="D144" s="9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55" t="s">
        <v>375</v>
      </c>
      <c r="B145" s="56" t="s">
        <v>71</v>
      </c>
      <c r="C145" s="57" t="s">
        <v>63</v>
      </c>
      <c r="D145" s="9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57"/>
      <c r="B146" s="56"/>
      <c r="C146" s="57"/>
      <c r="D146" s="9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47" t="s">
        <v>259</v>
      </c>
      <c r="B147" s="64" t="s">
        <v>196</v>
      </c>
      <c r="C147" s="50" t="s">
        <v>329</v>
      </c>
      <c r="D147" s="9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48"/>
      <c r="B148" s="65"/>
      <c r="C148" s="51"/>
      <c r="D148" s="9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48"/>
      <c r="B149" s="65"/>
      <c r="C149" s="52"/>
      <c r="D149" s="9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48"/>
      <c r="B150" s="65"/>
      <c r="C150" s="50" t="s">
        <v>63</v>
      </c>
      <c r="D150" s="9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48"/>
      <c r="B151" s="65"/>
      <c r="C151" s="51"/>
      <c r="D151" s="9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48"/>
      <c r="B152" s="65"/>
      <c r="C152" s="52"/>
      <c r="D152" s="9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48"/>
      <c r="B153" s="65"/>
      <c r="C153" s="57" t="s">
        <v>327</v>
      </c>
      <c r="D153" s="9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48"/>
      <c r="B154" s="65"/>
      <c r="C154" s="57"/>
      <c r="D154" s="9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49"/>
      <c r="B155" s="66"/>
      <c r="C155" s="57"/>
      <c r="D155" s="9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55" t="s">
        <v>439</v>
      </c>
      <c r="B156" s="56" t="s">
        <v>440</v>
      </c>
      <c r="C156" s="57" t="s">
        <v>63</v>
      </c>
      <c r="D156" s="9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57"/>
      <c r="B157" s="56"/>
      <c r="C157" s="57"/>
      <c r="D157" s="9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71" t="s">
        <v>376</v>
      </c>
      <c r="B158" s="71"/>
      <c r="C158" s="55"/>
      <c r="D158" s="9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71"/>
      <c r="B159" s="71"/>
      <c r="C159" s="55"/>
      <c r="D159" s="9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71"/>
      <c r="B160" s="71"/>
      <c r="C160" s="55"/>
      <c r="D160" s="9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57" t="s">
        <v>72</v>
      </c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</row>
    <row r="162" spans="1:12" ht="28.5" customHeight="1" x14ac:dyDescent="0.25">
      <c r="A162" s="55" t="s">
        <v>377</v>
      </c>
      <c r="B162" s="56" t="s">
        <v>73</v>
      </c>
      <c r="C162" s="57" t="s">
        <v>63</v>
      </c>
      <c r="D162" s="9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55"/>
      <c r="B163" s="56"/>
      <c r="C163" s="57"/>
      <c r="D163" s="9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55" t="s">
        <v>11</v>
      </c>
      <c r="B164" s="56" t="s">
        <v>489</v>
      </c>
      <c r="C164" s="57" t="s">
        <v>327</v>
      </c>
      <c r="D164" s="9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55"/>
      <c r="B165" s="56"/>
      <c r="C165" s="57"/>
      <c r="D165" s="9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55" t="s">
        <v>140</v>
      </c>
      <c r="B166" s="56" t="s">
        <v>333</v>
      </c>
      <c r="C166" s="57" t="s">
        <v>63</v>
      </c>
      <c r="D166" s="9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55"/>
      <c r="B167" s="56"/>
      <c r="C167" s="57"/>
      <c r="D167" s="9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71" t="s">
        <v>378</v>
      </c>
      <c r="B168" s="71"/>
      <c r="C168" s="57"/>
      <c r="D168" s="9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71"/>
      <c r="B169" s="71"/>
      <c r="C169" s="57"/>
      <c r="D169" s="9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71"/>
      <c r="B170" s="71"/>
      <c r="C170" s="57"/>
      <c r="D170" s="9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57" t="s">
        <v>74</v>
      </c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</row>
    <row r="172" spans="1:12" ht="17.100000000000001" customHeight="1" x14ac:dyDescent="0.25">
      <c r="A172" s="55" t="s">
        <v>379</v>
      </c>
      <c r="B172" s="56" t="s">
        <v>464</v>
      </c>
      <c r="C172" s="57" t="s">
        <v>75</v>
      </c>
      <c r="D172" s="9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55"/>
      <c r="B173" s="56"/>
      <c r="C173" s="57"/>
      <c r="D173" s="9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55" t="s">
        <v>380</v>
      </c>
      <c r="B174" s="56" t="s">
        <v>76</v>
      </c>
      <c r="C174" s="57" t="s">
        <v>75</v>
      </c>
      <c r="D174" s="9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55"/>
      <c r="B175" s="56"/>
      <c r="C175" s="57"/>
      <c r="D175" s="9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55" t="s">
        <v>381</v>
      </c>
      <c r="B176" s="56" t="s">
        <v>346</v>
      </c>
      <c r="C176" s="57" t="s">
        <v>75</v>
      </c>
      <c r="D176" s="9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55"/>
      <c r="B177" s="56"/>
      <c r="C177" s="57"/>
      <c r="D177" s="9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55" t="s">
        <v>77</v>
      </c>
      <c r="B178" s="56" t="s">
        <v>465</v>
      </c>
      <c r="C178" s="57" t="s">
        <v>75</v>
      </c>
      <c r="D178" s="9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55"/>
      <c r="B179" s="56"/>
      <c r="C179" s="57"/>
      <c r="D179" s="9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55"/>
      <c r="B180" s="56"/>
      <c r="C180" s="57"/>
      <c r="D180" s="9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55" t="s">
        <v>382</v>
      </c>
      <c r="B181" s="56" t="s">
        <v>334</v>
      </c>
      <c r="C181" s="57" t="s">
        <v>75</v>
      </c>
      <c r="D181" s="9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55"/>
      <c r="B182" s="56"/>
      <c r="C182" s="57"/>
      <c r="D182" s="9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55" t="s">
        <v>383</v>
      </c>
      <c r="B183" s="56" t="s">
        <v>78</v>
      </c>
      <c r="C183" s="57" t="s">
        <v>460</v>
      </c>
      <c r="D183" s="9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55"/>
      <c r="B184" s="56"/>
      <c r="C184" s="57"/>
      <c r="D184" s="9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55" t="s">
        <v>384</v>
      </c>
      <c r="B185" s="56" t="s">
        <v>335</v>
      </c>
      <c r="C185" s="57" t="s">
        <v>327</v>
      </c>
      <c r="D185" s="9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55"/>
      <c r="B186" s="56"/>
      <c r="C186" s="57"/>
      <c r="D186" s="9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71" t="s">
        <v>385</v>
      </c>
      <c r="B187" s="71"/>
      <c r="C187" s="55"/>
      <c r="D187" s="9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71"/>
      <c r="B188" s="71"/>
      <c r="C188" s="55"/>
      <c r="D188" s="9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71"/>
      <c r="B189" s="71"/>
      <c r="C189" s="55"/>
      <c r="D189" s="9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57" t="s">
        <v>79</v>
      </c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</row>
    <row r="191" spans="1:12" ht="27.75" customHeight="1" x14ac:dyDescent="0.25">
      <c r="A191" s="47" t="s">
        <v>386</v>
      </c>
      <c r="B191" s="72" t="s">
        <v>80</v>
      </c>
      <c r="C191" s="47" t="s">
        <v>63</v>
      </c>
      <c r="D191" s="9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49"/>
      <c r="B192" s="73"/>
      <c r="C192" s="49"/>
      <c r="D192" s="9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47" t="s">
        <v>387</v>
      </c>
      <c r="B193" s="72" t="s">
        <v>81</v>
      </c>
      <c r="C193" s="47" t="s">
        <v>63</v>
      </c>
      <c r="D193" s="9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49"/>
      <c r="B194" s="73"/>
      <c r="C194" s="49"/>
      <c r="D194" s="9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47" t="s">
        <v>388</v>
      </c>
      <c r="B195" s="72" t="s">
        <v>82</v>
      </c>
      <c r="C195" s="47" t="s">
        <v>63</v>
      </c>
      <c r="D195" s="9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49"/>
      <c r="B196" s="73"/>
      <c r="C196" s="49"/>
      <c r="D196" s="9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55" t="s">
        <v>389</v>
      </c>
      <c r="B197" s="56" t="s">
        <v>83</v>
      </c>
      <c r="C197" s="57" t="s">
        <v>52</v>
      </c>
      <c r="D197" s="9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55"/>
      <c r="B198" s="56"/>
      <c r="C198" s="57"/>
      <c r="D198" s="9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55"/>
      <c r="B199" s="56"/>
      <c r="C199" s="57"/>
      <c r="D199" s="9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79" t="s">
        <v>490</v>
      </c>
      <c r="B200" s="81" t="s">
        <v>491</v>
      </c>
      <c r="C200" s="79" t="s">
        <v>63</v>
      </c>
      <c r="D200" s="20" t="s">
        <v>177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ht="17.100000000000001" customHeight="1" x14ac:dyDescent="0.25">
      <c r="A201" s="80"/>
      <c r="B201" s="82"/>
      <c r="C201" s="80"/>
      <c r="D201" s="20" t="s">
        <v>19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1386.7</v>
      </c>
    </row>
    <row r="202" spans="1:12" ht="17.100000000000001" customHeight="1" x14ac:dyDescent="0.25">
      <c r="A202" s="71" t="s">
        <v>390</v>
      </c>
      <c r="B202" s="71"/>
      <c r="C202" s="57"/>
      <c r="D202" s="9" t="s">
        <v>177</v>
      </c>
      <c r="E202" s="4">
        <f>E203+E204</f>
        <v>4059.7000000000003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71"/>
      <c r="B203" s="71"/>
      <c r="C203" s="57"/>
      <c r="D203" s="9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71"/>
      <c r="B204" s="71"/>
      <c r="C204" s="57"/>
      <c r="D204" s="9" t="s">
        <v>19</v>
      </c>
      <c r="E204" s="4">
        <f t="shared" ref="E204:K204" si="96">E199+E201</f>
        <v>4000.8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57" t="s">
        <v>84</v>
      </c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</row>
    <row r="206" spans="1:12" ht="30.75" customHeight="1" x14ac:dyDescent="0.25">
      <c r="A206" s="85" t="s">
        <v>391</v>
      </c>
      <c r="B206" s="72" t="s">
        <v>85</v>
      </c>
      <c r="C206" s="47" t="s">
        <v>63</v>
      </c>
      <c r="D206" s="9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86"/>
      <c r="B207" s="73"/>
      <c r="C207" s="49"/>
      <c r="D207" s="6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55" t="s">
        <v>392</v>
      </c>
      <c r="B208" s="7" t="s">
        <v>86</v>
      </c>
      <c r="C208" s="57" t="s">
        <v>63</v>
      </c>
      <c r="D208" s="50" t="s">
        <v>177</v>
      </c>
      <c r="E208" s="83">
        <v>0</v>
      </c>
      <c r="F208" s="83">
        <v>0</v>
      </c>
      <c r="G208" s="83">
        <v>0</v>
      </c>
      <c r="H208" s="83">
        <v>0</v>
      </c>
      <c r="I208" s="83">
        <v>0</v>
      </c>
      <c r="J208" s="83">
        <v>0</v>
      </c>
      <c r="K208" s="83">
        <v>0</v>
      </c>
      <c r="L208" s="83">
        <v>0</v>
      </c>
    </row>
    <row r="209" spans="1:18" ht="17.100000000000001" customHeight="1" x14ac:dyDescent="0.25">
      <c r="A209" s="55"/>
      <c r="B209" s="13" t="s">
        <v>478</v>
      </c>
      <c r="C209" s="57"/>
      <c r="D209" s="52"/>
      <c r="E209" s="84"/>
      <c r="F209" s="84"/>
      <c r="G209" s="84"/>
      <c r="H209" s="84"/>
      <c r="I209" s="84"/>
      <c r="J209" s="84"/>
      <c r="K209" s="84"/>
      <c r="L209" s="84"/>
    </row>
    <row r="210" spans="1:18" ht="17.100000000000001" customHeight="1" x14ac:dyDescent="0.25">
      <c r="A210" s="55"/>
      <c r="B210" s="13" t="s">
        <v>477</v>
      </c>
      <c r="C210" s="57"/>
      <c r="D210" s="9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55" t="s">
        <v>393</v>
      </c>
      <c r="B211" s="56" t="s">
        <v>87</v>
      </c>
      <c r="C211" s="57" t="s">
        <v>63</v>
      </c>
      <c r="D211" s="9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55"/>
      <c r="B212" s="56"/>
      <c r="C212" s="57"/>
      <c r="D212" s="9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8" t="s">
        <v>394</v>
      </c>
      <c r="B213" s="7" t="s">
        <v>88</v>
      </c>
      <c r="C213" s="9" t="s">
        <v>63</v>
      </c>
      <c r="D213" s="9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8" t="s">
        <v>395</v>
      </c>
      <c r="B214" s="7" t="s">
        <v>89</v>
      </c>
      <c r="C214" s="9" t="s">
        <v>63</v>
      </c>
      <c r="D214" s="9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55" t="s">
        <v>396</v>
      </c>
      <c r="B215" s="56" t="s">
        <v>438</v>
      </c>
      <c r="C215" s="57" t="s">
        <v>327</v>
      </c>
      <c r="D215" s="9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55"/>
      <c r="B216" s="56"/>
      <c r="C216" s="57"/>
      <c r="D216" s="9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55" t="s">
        <v>397</v>
      </c>
      <c r="B217" s="56" t="s">
        <v>90</v>
      </c>
      <c r="C217" s="57" t="s">
        <v>327</v>
      </c>
      <c r="D217" s="9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55"/>
      <c r="B218" s="56"/>
      <c r="C218" s="57"/>
      <c r="D218" s="9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47" t="s">
        <v>398</v>
      </c>
      <c r="B219" s="72" t="s">
        <v>91</v>
      </c>
      <c r="C219" s="47" t="s">
        <v>63</v>
      </c>
      <c r="D219" s="9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49"/>
      <c r="B220" s="73"/>
      <c r="C220" s="49"/>
      <c r="D220" s="9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55" t="s">
        <v>399</v>
      </c>
      <c r="B221" s="56" t="s">
        <v>436</v>
      </c>
      <c r="C221" s="57" t="s">
        <v>327</v>
      </c>
      <c r="D221" s="9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55"/>
      <c r="B222" s="56"/>
      <c r="C222" s="57"/>
      <c r="D222" s="9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71" t="s">
        <v>400</v>
      </c>
      <c r="B223" s="71"/>
      <c r="C223" s="55"/>
      <c r="D223" s="9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71"/>
      <c r="B224" s="71"/>
      <c r="C224" s="55"/>
      <c r="D224" s="9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71"/>
      <c r="B225" s="71"/>
      <c r="C225" s="55"/>
      <c r="D225" s="8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75" t="s">
        <v>92</v>
      </c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</row>
    <row r="227" spans="1:12" ht="17.100000000000001" customHeight="1" x14ac:dyDescent="0.25">
      <c r="A227" s="47" t="s">
        <v>401</v>
      </c>
      <c r="B227" s="72" t="s">
        <v>93</v>
      </c>
      <c r="C227" s="47" t="s">
        <v>63</v>
      </c>
      <c r="D227" s="9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49"/>
      <c r="B228" s="73"/>
      <c r="C228" s="49"/>
      <c r="D228" s="8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47" t="s">
        <v>402</v>
      </c>
      <c r="B229" s="72" t="s">
        <v>94</v>
      </c>
      <c r="C229" s="47" t="s">
        <v>63</v>
      </c>
      <c r="D229" s="9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49"/>
      <c r="B230" s="73"/>
      <c r="C230" s="49"/>
      <c r="D230" s="8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47" t="s">
        <v>403</v>
      </c>
      <c r="B231" s="72" t="s">
        <v>95</v>
      </c>
      <c r="C231" s="47" t="s">
        <v>63</v>
      </c>
      <c r="D231" s="9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49"/>
      <c r="B232" s="73"/>
      <c r="C232" s="49"/>
      <c r="D232" s="8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71" t="s">
        <v>404</v>
      </c>
      <c r="B233" s="71"/>
      <c r="C233" s="57"/>
      <c r="D233" s="9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71"/>
      <c r="B234" s="71"/>
      <c r="C234" s="57"/>
      <c r="D234" s="9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71"/>
      <c r="B235" s="71"/>
      <c r="C235" s="57"/>
      <c r="D235" s="8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67" t="s">
        <v>178</v>
      </c>
      <c r="B236" s="53"/>
      <c r="C236" s="50"/>
      <c r="D236" s="9" t="s">
        <v>177</v>
      </c>
      <c r="E236" s="4">
        <f>SUM(F236:L236)</f>
        <v>606988.29599999997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182719.696</v>
      </c>
    </row>
    <row r="237" spans="1:12" ht="17.100000000000001" customHeight="1" x14ac:dyDescent="0.25">
      <c r="A237" s="68"/>
      <c r="B237" s="54"/>
      <c r="C237" s="51"/>
      <c r="D237" s="9" t="s">
        <v>17</v>
      </c>
      <c r="E237" s="4">
        <f>SUM(F237:L237)</f>
        <v>282388.39600000001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117998.296</v>
      </c>
    </row>
    <row r="238" spans="1:12" ht="17.100000000000001" customHeight="1" x14ac:dyDescent="0.25">
      <c r="A238" s="68"/>
      <c r="B238" s="54"/>
      <c r="C238" s="51"/>
      <c r="D238" s="8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69"/>
      <c r="B239" s="70"/>
      <c r="C239" s="52"/>
      <c r="D239" s="9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57" t="s">
        <v>96</v>
      </c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</row>
    <row r="241" spans="1:17" ht="17.100000000000001" customHeight="1" x14ac:dyDescent="0.25">
      <c r="A241" s="57" t="s">
        <v>97</v>
      </c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</row>
    <row r="242" spans="1:17" ht="17.100000000000001" customHeight="1" x14ac:dyDescent="0.25">
      <c r="A242" s="55" t="s">
        <v>351</v>
      </c>
      <c r="B242" s="56" t="s">
        <v>98</v>
      </c>
      <c r="C242" s="57" t="s">
        <v>99</v>
      </c>
      <c r="D242" s="9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55"/>
      <c r="B243" s="56"/>
      <c r="C243" s="57"/>
      <c r="D243" s="9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55" t="s">
        <v>352</v>
      </c>
      <c r="B244" s="56" t="s">
        <v>100</v>
      </c>
      <c r="C244" s="57" t="s">
        <v>229</v>
      </c>
      <c r="D244" s="9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55"/>
      <c r="B245" s="56"/>
      <c r="C245" s="57"/>
      <c r="D245" s="9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55" t="s">
        <v>353</v>
      </c>
      <c r="B246" s="56" t="s">
        <v>101</v>
      </c>
      <c r="C246" s="57" t="s">
        <v>63</v>
      </c>
      <c r="D246" s="9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55"/>
      <c r="B247" s="56"/>
      <c r="C247" s="57"/>
      <c r="D247" s="9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55" t="s">
        <v>22</v>
      </c>
      <c r="B248" s="56" t="s">
        <v>102</v>
      </c>
      <c r="C248" s="57" t="s">
        <v>63</v>
      </c>
      <c r="D248" s="9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100000000000001" customHeight="1" x14ac:dyDescent="0.25">
      <c r="A249" s="55"/>
      <c r="B249" s="56"/>
      <c r="C249" s="57"/>
      <c r="D249" s="9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55" t="s">
        <v>24</v>
      </c>
      <c r="B250" s="56" t="s">
        <v>103</v>
      </c>
      <c r="C250" s="57" t="s">
        <v>327</v>
      </c>
      <c r="D250" s="9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17.100000000000001" customHeight="1" x14ac:dyDescent="0.25">
      <c r="A251" s="55"/>
      <c r="B251" s="56"/>
      <c r="C251" s="57"/>
      <c r="D251" s="9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55" t="s">
        <v>26</v>
      </c>
      <c r="B252" s="87" t="s">
        <v>492</v>
      </c>
      <c r="C252" s="57" t="s">
        <v>63</v>
      </c>
      <c r="D252" s="9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17.100000000000001" customHeight="1" x14ac:dyDescent="0.25">
      <c r="A253" s="55"/>
      <c r="B253" s="87"/>
      <c r="C253" s="57"/>
      <c r="D253" s="9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55" t="s">
        <v>27</v>
      </c>
      <c r="B254" s="56" t="s">
        <v>105</v>
      </c>
      <c r="C254" s="57" t="s">
        <v>63</v>
      </c>
      <c r="D254" s="9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17.100000000000001" customHeight="1" x14ac:dyDescent="0.25">
      <c r="A255" s="55"/>
      <c r="B255" s="56"/>
      <c r="C255" s="57"/>
      <c r="D255" s="9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55" t="s">
        <v>354</v>
      </c>
      <c r="B256" s="56" t="s">
        <v>106</v>
      </c>
      <c r="C256" s="57" t="s">
        <v>107</v>
      </c>
      <c r="D256" s="9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55"/>
      <c r="B257" s="56"/>
      <c r="C257" s="57"/>
      <c r="D257" s="9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55" t="s">
        <v>31</v>
      </c>
      <c r="B258" s="56" t="s">
        <v>108</v>
      </c>
      <c r="C258" s="57" t="s">
        <v>107</v>
      </c>
      <c r="D258" s="9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55"/>
      <c r="B259" s="56"/>
      <c r="C259" s="57"/>
      <c r="D259" s="9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47" t="s">
        <v>32</v>
      </c>
      <c r="B260" s="64" t="s">
        <v>109</v>
      </c>
      <c r="C260" s="50"/>
      <c r="D260" s="9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48"/>
      <c r="B261" s="65"/>
      <c r="C261" s="51"/>
      <c r="D261" s="9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48"/>
      <c r="B262" s="65"/>
      <c r="C262" s="52"/>
      <c r="D262" s="9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48"/>
      <c r="B263" s="65"/>
      <c r="C263" s="57" t="s">
        <v>63</v>
      </c>
      <c r="D263" s="9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48"/>
      <c r="B264" s="65"/>
      <c r="C264" s="57"/>
      <c r="D264" s="9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48"/>
      <c r="B265" s="65"/>
      <c r="C265" s="57"/>
      <c r="D265" s="9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48"/>
      <c r="B266" s="65"/>
      <c r="C266" s="57" t="s">
        <v>110</v>
      </c>
      <c r="D266" s="9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48"/>
      <c r="B267" s="65"/>
      <c r="C267" s="57"/>
      <c r="D267" s="9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49"/>
      <c r="B268" s="66"/>
      <c r="C268" s="57"/>
      <c r="D268" s="9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55" t="s">
        <v>111</v>
      </c>
      <c r="B269" s="56" t="s">
        <v>112</v>
      </c>
      <c r="C269" s="57" t="s">
        <v>110</v>
      </c>
      <c r="D269" s="9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55"/>
      <c r="B270" s="56"/>
      <c r="C270" s="57"/>
      <c r="D270" s="9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55"/>
      <c r="B271" s="56"/>
      <c r="C271" s="57"/>
      <c r="D271" s="9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55" t="s">
        <v>113</v>
      </c>
      <c r="B272" s="56" t="s">
        <v>114</v>
      </c>
      <c r="C272" s="57" t="s">
        <v>110</v>
      </c>
      <c r="D272" s="9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55"/>
      <c r="B273" s="56"/>
      <c r="C273" s="57"/>
      <c r="D273" s="9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55"/>
      <c r="B274" s="56"/>
      <c r="C274" s="57"/>
      <c r="D274" s="9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55" t="s">
        <v>115</v>
      </c>
      <c r="B275" s="56" t="s">
        <v>116</v>
      </c>
      <c r="C275" s="57" t="s">
        <v>110</v>
      </c>
      <c r="D275" s="9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55"/>
      <c r="B276" s="56"/>
      <c r="C276" s="57"/>
      <c r="D276" s="9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55"/>
      <c r="B277" s="56"/>
      <c r="C277" s="57"/>
      <c r="D277" s="9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55" t="s">
        <v>117</v>
      </c>
      <c r="B278" s="56" t="s">
        <v>118</v>
      </c>
      <c r="C278" s="57" t="s">
        <v>110</v>
      </c>
      <c r="D278" s="9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55"/>
      <c r="B279" s="56"/>
      <c r="C279" s="57"/>
      <c r="D279" s="9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55"/>
      <c r="B280" s="56"/>
      <c r="C280" s="57"/>
      <c r="D280" s="9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55" t="s">
        <v>119</v>
      </c>
      <c r="B281" s="56" t="s">
        <v>120</v>
      </c>
      <c r="C281" s="57" t="s">
        <v>110</v>
      </c>
      <c r="D281" s="9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55"/>
      <c r="B282" s="56"/>
      <c r="C282" s="57"/>
      <c r="D282" s="9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55"/>
      <c r="B283" s="56"/>
      <c r="C283" s="57"/>
      <c r="D283" s="9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47" t="s">
        <v>121</v>
      </c>
      <c r="B284" s="50" t="s">
        <v>200</v>
      </c>
      <c r="C284" s="57" t="s">
        <v>208</v>
      </c>
      <c r="D284" s="9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48"/>
      <c r="B285" s="51"/>
      <c r="C285" s="57"/>
      <c r="D285" s="9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48"/>
      <c r="B286" s="51"/>
      <c r="C286" s="57"/>
      <c r="D286" s="9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48"/>
      <c r="B287" s="51"/>
      <c r="C287" s="57" t="s">
        <v>63</v>
      </c>
      <c r="D287" s="9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48"/>
      <c r="B288" s="51"/>
      <c r="C288" s="57"/>
      <c r="D288" s="9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49"/>
      <c r="B289" s="52"/>
      <c r="C289" s="57"/>
      <c r="D289" s="9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55" t="s">
        <v>197</v>
      </c>
      <c r="B290" s="56" t="s">
        <v>201</v>
      </c>
      <c r="C290" s="57" t="s">
        <v>63</v>
      </c>
      <c r="D290" s="9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55"/>
      <c r="B291" s="56"/>
      <c r="C291" s="57"/>
      <c r="D291" s="9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17.100000000000001" customHeight="1" x14ac:dyDescent="0.25">
      <c r="A292" s="55"/>
      <c r="B292" s="56"/>
      <c r="C292" s="57"/>
      <c r="D292" s="9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55" t="s">
        <v>198</v>
      </c>
      <c r="B293" s="56" t="s">
        <v>202</v>
      </c>
      <c r="C293" s="57" t="s">
        <v>208</v>
      </c>
      <c r="D293" s="9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55"/>
      <c r="B294" s="56"/>
      <c r="C294" s="57"/>
      <c r="D294" s="9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7.100000000000001" customHeight="1" x14ac:dyDescent="0.25">
      <c r="A295" s="55"/>
      <c r="B295" s="56"/>
      <c r="C295" s="57"/>
      <c r="D295" s="9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55" t="s">
        <v>199</v>
      </c>
      <c r="B296" s="56" t="s">
        <v>203</v>
      </c>
      <c r="C296" s="57" t="s">
        <v>208</v>
      </c>
      <c r="D296" s="9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55"/>
      <c r="B297" s="56"/>
      <c r="C297" s="57"/>
      <c r="D297" s="9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55"/>
      <c r="B298" s="56"/>
      <c r="C298" s="57"/>
      <c r="D298" s="9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55" t="s">
        <v>204</v>
      </c>
      <c r="B299" s="56" t="s">
        <v>122</v>
      </c>
      <c r="C299" s="57" t="s">
        <v>110</v>
      </c>
      <c r="D299" s="9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55"/>
      <c r="B300" s="56"/>
      <c r="C300" s="57"/>
      <c r="D300" s="9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55"/>
      <c r="B301" s="56"/>
      <c r="C301" s="57"/>
      <c r="D301" s="9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47" t="s">
        <v>214</v>
      </c>
      <c r="B302" s="64" t="s">
        <v>215</v>
      </c>
      <c r="C302" s="50" t="s">
        <v>45</v>
      </c>
      <c r="D302" s="9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48"/>
      <c r="B303" s="65"/>
      <c r="C303" s="51"/>
      <c r="D303" s="9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49"/>
      <c r="B304" s="66"/>
      <c r="C304" s="52"/>
      <c r="D304" s="9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47" t="s">
        <v>216</v>
      </c>
      <c r="B305" s="64" t="s">
        <v>217</v>
      </c>
      <c r="C305" s="50" t="s">
        <v>45</v>
      </c>
      <c r="D305" s="9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48"/>
      <c r="B306" s="65"/>
      <c r="C306" s="51"/>
      <c r="D306" s="9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49"/>
      <c r="B307" s="66"/>
      <c r="C307" s="52"/>
      <c r="D307" s="9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47" t="s">
        <v>218</v>
      </c>
      <c r="B308" s="64" t="s">
        <v>219</v>
      </c>
      <c r="C308" s="50" t="s">
        <v>45</v>
      </c>
      <c r="D308" s="9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48"/>
      <c r="B309" s="65"/>
      <c r="C309" s="51"/>
      <c r="D309" s="9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49"/>
      <c r="B310" s="66"/>
      <c r="C310" s="52"/>
      <c r="D310" s="9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47" t="s">
        <v>220</v>
      </c>
      <c r="B311" s="64" t="s">
        <v>221</v>
      </c>
      <c r="C311" s="50" t="s">
        <v>45</v>
      </c>
      <c r="D311" s="9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48"/>
      <c r="B312" s="65"/>
      <c r="C312" s="51"/>
      <c r="D312" s="9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49"/>
      <c r="B313" s="66"/>
      <c r="C313" s="52"/>
      <c r="D313" s="9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47" t="s">
        <v>222</v>
      </c>
      <c r="B314" s="64" t="s">
        <v>223</v>
      </c>
      <c r="C314" s="50" t="s">
        <v>45</v>
      </c>
      <c r="D314" s="9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48"/>
      <c r="B315" s="65"/>
      <c r="C315" s="51"/>
      <c r="D315" s="9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49"/>
      <c r="B316" s="66"/>
      <c r="C316" s="52"/>
      <c r="D316" s="9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47" t="s">
        <v>224</v>
      </c>
      <c r="B317" s="64" t="s">
        <v>225</v>
      </c>
      <c r="C317" s="50" t="s">
        <v>228</v>
      </c>
      <c r="D317" s="9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48"/>
      <c r="B318" s="65"/>
      <c r="C318" s="51"/>
      <c r="D318" s="9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49"/>
      <c r="B319" s="66"/>
      <c r="C319" s="52"/>
      <c r="D319" s="9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47" t="s">
        <v>226</v>
      </c>
      <c r="B320" s="64" t="s">
        <v>330</v>
      </c>
      <c r="C320" s="50" t="s">
        <v>232</v>
      </c>
      <c r="D320" s="9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48"/>
      <c r="B321" s="65"/>
      <c r="C321" s="51"/>
      <c r="D321" s="9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17.100000000000001" customHeight="1" x14ac:dyDescent="0.25">
      <c r="A322" s="49"/>
      <c r="B322" s="66"/>
      <c r="C322" s="52"/>
      <c r="D322" s="9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47" t="s">
        <v>479</v>
      </c>
      <c r="B323" s="64" t="s">
        <v>456</v>
      </c>
      <c r="C323" s="50" t="s">
        <v>449</v>
      </c>
      <c r="D323" s="9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48"/>
      <c r="B324" s="65"/>
      <c r="C324" s="51"/>
      <c r="D324" s="9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49"/>
      <c r="B325" s="66"/>
      <c r="C325" s="52"/>
      <c r="D325" s="9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47" t="s">
        <v>480</v>
      </c>
      <c r="B326" s="64" t="s">
        <v>450</v>
      </c>
      <c r="C326" s="50" t="s">
        <v>208</v>
      </c>
      <c r="D326" s="9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19">
        <f>L327+L328</f>
        <v>1894</v>
      </c>
      <c r="N326" s="3"/>
    </row>
    <row r="327" spans="1:14" ht="17.100000000000001" customHeight="1" x14ac:dyDescent="0.25">
      <c r="A327" s="48"/>
      <c r="B327" s="65"/>
      <c r="C327" s="51"/>
      <c r="D327" s="9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19">
        <v>19</v>
      </c>
      <c r="N327" s="3"/>
    </row>
    <row r="328" spans="1:14" ht="17.100000000000001" customHeight="1" x14ac:dyDescent="0.25">
      <c r="A328" s="49"/>
      <c r="B328" s="66"/>
      <c r="C328" s="52"/>
      <c r="D328" s="9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19">
        <v>1875</v>
      </c>
      <c r="N328" s="3"/>
    </row>
    <row r="329" spans="1:14" ht="17.100000000000001" customHeight="1" x14ac:dyDescent="0.25">
      <c r="A329" s="47" t="s">
        <v>481</v>
      </c>
      <c r="B329" s="64" t="s">
        <v>451</v>
      </c>
      <c r="C329" s="50" t="s">
        <v>208</v>
      </c>
      <c r="D329" s="9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19">
        <f>L330+L331</f>
        <v>2512.7999999999997</v>
      </c>
      <c r="N329" s="3"/>
    </row>
    <row r="330" spans="1:14" ht="17.100000000000001" customHeight="1" x14ac:dyDescent="0.25">
      <c r="A330" s="48"/>
      <c r="B330" s="65"/>
      <c r="C330" s="51"/>
      <c r="D330" s="9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19">
        <v>25.2</v>
      </c>
      <c r="N330" s="3"/>
    </row>
    <row r="331" spans="1:14" ht="17.100000000000001" customHeight="1" x14ac:dyDescent="0.25">
      <c r="A331" s="49"/>
      <c r="B331" s="66"/>
      <c r="C331" s="52"/>
      <c r="D331" s="9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19">
        <v>2487.6</v>
      </c>
      <c r="N331" s="3"/>
    </row>
    <row r="332" spans="1:14" ht="17.100000000000001" customHeight="1" x14ac:dyDescent="0.25">
      <c r="A332" s="47" t="s">
        <v>455</v>
      </c>
      <c r="B332" s="64" t="s">
        <v>454</v>
      </c>
      <c r="C332" s="50" t="s">
        <v>228</v>
      </c>
      <c r="D332" s="9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48"/>
      <c r="B333" s="65"/>
      <c r="C333" s="51"/>
      <c r="D333" s="9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17.100000000000001" customHeight="1" x14ac:dyDescent="0.25">
      <c r="A334" s="49"/>
      <c r="B334" s="66"/>
      <c r="C334" s="52"/>
      <c r="D334" s="9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47" t="s">
        <v>35</v>
      </c>
      <c r="B335" s="64" t="s">
        <v>331</v>
      </c>
      <c r="C335" s="57" t="s">
        <v>63</v>
      </c>
      <c r="D335" s="9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48"/>
      <c r="B336" s="65"/>
      <c r="C336" s="57"/>
      <c r="D336" s="9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49"/>
      <c r="B337" s="66"/>
      <c r="C337" s="57"/>
      <c r="D337" s="9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71" t="s">
        <v>405</v>
      </c>
      <c r="B338" s="71"/>
      <c r="C338" s="55"/>
      <c r="D338" s="9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71"/>
      <c r="B339" s="71"/>
      <c r="C339" s="55"/>
      <c r="D339" s="9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71"/>
      <c r="B340" s="71"/>
      <c r="C340" s="55"/>
      <c r="D340" s="9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57" t="s">
        <v>123</v>
      </c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</row>
    <row r="342" spans="1:12" ht="17.100000000000001" customHeight="1" x14ac:dyDescent="0.25">
      <c r="A342" s="55" t="s">
        <v>356</v>
      </c>
      <c r="B342" s="56" t="s">
        <v>124</v>
      </c>
      <c r="C342" s="57" t="s">
        <v>65</v>
      </c>
      <c r="D342" s="9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55"/>
      <c r="B343" s="56"/>
      <c r="C343" s="57"/>
      <c r="D343" s="9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55"/>
      <c r="B344" s="56"/>
      <c r="C344" s="9" t="s">
        <v>65</v>
      </c>
      <c r="D344" s="9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55" t="s">
        <v>357</v>
      </c>
      <c r="B345" s="56" t="s">
        <v>125</v>
      </c>
      <c r="C345" s="57" t="s">
        <v>63</v>
      </c>
      <c r="D345" s="9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55"/>
      <c r="B346" s="56"/>
      <c r="C346" s="57"/>
      <c r="D346" s="9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55" t="s">
        <v>358</v>
      </c>
      <c r="B347" s="56" t="s">
        <v>126</v>
      </c>
      <c r="C347" s="57" t="s">
        <v>63</v>
      </c>
      <c r="D347" s="9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55"/>
      <c r="B348" s="56"/>
      <c r="C348" s="57"/>
      <c r="D348" s="9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71" t="s">
        <v>406</v>
      </c>
      <c r="B349" s="71"/>
      <c r="C349" s="57"/>
      <c r="D349" s="9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71"/>
      <c r="B350" s="71"/>
      <c r="C350" s="57"/>
      <c r="D350" s="9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71"/>
      <c r="B351" s="71"/>
      <c r="C351" s="57"/>
      <c r="D351" s="9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57" t="s">
        <v>127</v>
      </c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</row>
    <row r="353" spans="1:17" ht="17.100000000000001" customHeight="1" x14ac:dyDescent="0.25">
      <c r="A353" s="55" t="s">
        <v>366</v>
      </c>
      <c r="B353" s="56" t="s">
        <v>128</v>
      </c>
      <c r="C353" s="57" t="s">
        <v>129</v>
      </c>
      <c r="D353" s="9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55"/>
      <c r="B354" s="56"/>
      <c r="C354" s="57"/>
      <c r="D354" s="9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47" t="s">
        <v>367</v>
      </c>
      <c r="B355" s="56" t="s">
        <v>211</v>
      </c>
      <c r="C355" s="57" t="s">
        <v>229</v>
      </c>
      <c r="D355" s="9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49"/>
      <c r="B356" s="56"/>
      <c r="C356" s="57"/>
      <c r="D356" s="9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47" t="s">
        <v>407</v>
      </c>
      <c r="B357" s="56" t="s">
        <v>349</v>
      </c>
      <c r="C357" s="57" t="s">
        <v>107</v>
      </c>
      <c r="D357" s="9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49"/>
      <c r="B358" s="56"/>
      <c r="C358" s="57"/>
      <c r="D358" s="9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47" t="s">
        <v>408</v>
      </c>
      <c r="B359" s="56" t="s">
        <v>183</v>
      </c>
      <c r="C359" s="57" t="s">
        <v>63</v>
      </c>
      <c r="D359" s="9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49"/>
      <c r="B360" s="56"/>
      <c r="C360" s="57"/>
      <c r="D360" s="9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47" t="s">
        <v>409</v>
      </c>
      <c r="B361" s="56" t="s">
        <v>184</v>
      </c>
      <c r="C361" s="57" t="s">
        <v>63</v>
      </c>
      <c r="D361" s="9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49"/>
      <c r="B362" s="56"/>
      <c r="C362" s="57"/>
      <c r="D362" s="9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47" t="s">
        <v>410</v>
      </c>
      <c r="B363" s="56" t="s">
        <v>185</v>
      </c>
      <c r="C363" s="57" t="s">
        <v>107</v>
      </c>
      <c r="D363" s="9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49"/>
      <c r="B364" s="56"/>
      <c r="C364" s="57"/>
      <c r="D364" s="9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47" t="s">
        <v>411</v>
      </c>
      <c r="B365" s="56" t="s">
        <v>186</v>
      </c>
      <c r="C365" s="57" t="s">
        <v>327</v>
      </c>
      <c r="D365" s="9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49"/>
      <c r="B366" s="56"/>
      <c r="C366" s="57"/>
      <c r="D366" s="9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47" t="s">
        <v>412</v>
      </c>
      <c r="B367" s="56" t="s">
        <v>187</v>
      </c>
      <c r="C367" s="57" t="s">
        <v>230</v>
      </c>
      <c r="D367" s="9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17.100000000000001" customHeight="1" x14ac:dyDescent="0.25">
      <c r="A368" s="49"/>
      <c r="B368" s="56"/>
      <c r="C368" s="57"/>
      <c r="D368" s="9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47" t="s">
        <v>413</v>
      </c>
      <c r="B369" s="56" t="s">
        <v>188</v>
      </c>
      <c r="C369" s="57" t="s">
        <v>130</v>
      </c>
      <c r="D369" s="9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49"/>
      <c r="B370" s="56"/>
      <c r="C370" s="57"/>
      <c r="D370" s="9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47" t="s">
        <v>414</v>
      </c>
      <c r="B371" s="56" t="s">
        <v>189</v>
      </c>
      <c r="C371" s="57" t="s">
        <v>327</v>
      </c>
      <c r="D371" s="9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49"/>
      <c r="B372" s="56"/>
      <c r="C372" s="57"/>
      <c r="D372" s="9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47" t="s">
        <v>415</v>
      </c>
      <c r="B373" s="56" t="s">
        <v>190</v>
      </c>
      <c r="C373" s="57" t="s">
        <v>327</v>
      </c>
      <c r="D373" s="9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49"/>
      <c r="B374" s="56"/>
      <c r="C374" s="57"/>
      <c r="D374" s="9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47" t="s">
        <v>416</v>
      </c>
      <c r="B375" s="56" t="s">
        <v>191</v>
      </c>
      <c r="C375" s="57" t="s">
        <v>107</v>
      </c>
      <c r="D375" s="9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49"/>
      <c r="B376" s="56"/>
      <c r="C376" s="57"/>
      <c r="D376" s="9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47" t="s">
        <v>417</v>
      </c>
      <c r="B377" s="56" t="s">
        <v>192</v>
      </c>
      <c r="C377" s="57" t="s">
        <v>130</v>
      </c>
      <c r="D377" s="9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49"/>
      <c r="B378" s="56"/>
      <c r="C378" s="57"/>
      <c r="D378" s="9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47" t="s">
        <v>418</v>
      </c>
      <c r="B379" s="74" t="s">
        <v>193</v>
      </c>
      <c r="C379" s="57" t="s">
        <v>131</v>
      </c>
      <c r="D379" s="9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49"/>
      <c r="B380" s="74"/>
      <c r="C380" s="57"/>
      <c r="D380" s="9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47" t="s">
        <v>368</v>
      </c>
      <c r="B381" s="56" t="s">
        <v>132</v>
      </c>
      <c r="C381" s="57" t="s">
        <v>130</v>
      </c>
      <c r="D381" s="9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49"/>
      <c r="B382" s="56"/>
      <c r="C382" s="57"/>
      <c r="D382" s="9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55" t="s">
        <v>369</v>
      </c>
      <c r="B383" s="56" t="s">
        <v>133</v>
      </c>
      <c r="C383" s="57" t="s">
        <v>134</v>
      </c>
      <c r="D383" s="9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55"/>
      <c r="B384" s="56"/>
      <c r="C384" s="57"/>
      <c r="D384" s="9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55" t="s">
        <v>370</v>
      </c>
      <c r="B385" s="56" t="s">
        <v>135</v>
      </c>
      <c r="C385" s="57" t="s">
        <v>63</v>
      </c>
      <c r="D385" s="9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55"/>
      <c r="B386" s="56"/>
      <c r="C386" s="57"/>
      <c r="D386" s="9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71" t="s">
        <v>419</v>
      </c>
      <c r="B387" s="71"/>
      <c r="C387" s="57"/>
      <c r="D387" s="9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71"/>
      <c r="B388" s="71"/>
      <c r="C388" s="57"/>
      <c r="D388" s="9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71"/>
      <c r="B389" s="71"/>
      <c r="C389" s="57"/>
      <c r="D389" s="9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57" t="s">
        <v>136</v>
      </c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7"/>
    </row>
    <row r="391" spans="1:16" ht="17.100000000000001" customHeight="1" x14ac:dyDescent="0.25">
      <c r="A391" s="55" t="s">
        <v>377</v>
      </c>
      <c r="B391" s="56" t="s">
        <v>137</v>
      </c>
      <c r="C391" s="57" t="s">
        <v>138</v>
      </c>
      <c r="D391" s="9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55"/>
      <c r="B392" s="56"/>
      <c r="C392" s="57"/>
      <c r="D392" s="9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57" t="s">
        <v>11</v>
      </c>
      <c r="B393" s="56" t="s">
        <v>139</v>
      </c>
      <c r="C393" s="57" t="s">
        <v>230</v>
      </c>
      <c r="D393" s="9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57"/>
      <c r="B394" s="56"/>
      <c r="C394" s="57"/>
      <c r="D394" s="9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57" t="s">
        <v>140</v>
      </c>
      <c r="B395" s="56" t="s">
        <v>141</v>
      </c>
      <c r="C395" s="57" t="s">
        <v>142</v>
      </c>
      <c r="D395" s="9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57"/>
      <c r="B396" s="56"/>
      <c r="C396" s="57"/>
      <c r="D396" s="9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57" t="s">
        <v>143</v>
      </c>
      <c r="B397" s="56" t="s">
        <v>144</v>
      </c>
      <c r="C397" s="57" t="s">
        <v>142</v>
      </c>
      <c r="D397" s="9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57"/>
      <c r="B398" s="56"/>
      <c r="C398" s="57"/>
      <c r="D398" s="9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57" t="s">
        <v>145</v>
      </c>
      <c r="B399" s="56" t="s">
        <v>146</v>
      </c>
      <c r="C399" s="57" t="s">
        <v>107</v>
      </c>
      <c r="D399" s="9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57"/>
      <c r="B400" s="56"/>
      <c r="C400" s="57"/>
      <c r="D400" s="9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57" t="s">
        <v>147</v>
      </c>
      <c r="B401" s="56" t="s">
        <v>148</v>
      </c>
      <c r="C401" s="57" t="s">
        <v>134</v>
      </c>
      <c r="D401" s="9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57"/>
      <c r="B402" s="56"/>
      <c r="C402" s="57"/>
      <c r="D402" s="9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57" t="s">
        <v>149</v>
      </c>
      <c r="B403" s="56" t="s">
        <v>150</v>
      </c>
      <c r="C403" s="57" t="s">
        <v>142</v>
      </c>
      <c r="D403" s="9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57"/>
      <c r="B404" s="56"/>
      <c r="C404" s="57"/>
      <c r="D404" s="9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57" t="s">
        <v>151</v>
      </c>
      <c r="B405" s="56" t="s">
        <v>152</v>
      </c>
      <c r="C405" s="57" t="s">
        <v>142</v>
      </c>
      <c r="D405" s="9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17.100000000000001" customHeight="1" x14ac:dyDescent="0.25">
      <c r="A406" s="57"/>
      <c r="B406" s="56"/>
      <c r="C406" s="57"/>
      <c r="D406" s="9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57" t="s">
        <v>153</v>
      </c>
      <c r="B407" s="56" t="s">
        <v>154</v>
      </c>
      <c r="C407" s="57" t="s">
        <v>142</v>
      </c>
      <c r="D407" s="9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57"/>
      <c r="B408" s="56"/>
      <c r="C408" s="57"/>
      <c r="D408" s="9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57" t="s">
        <v>155</v>
      </c>
      <c r="B409" s="56" t="s">
        <v>156</v>
      </c>
      <c r="C409" s="57" t="s">
        <v>229</v>
      </c>
      <c r="D409" s="9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57"/>
      <c r="B410" s="56"/>
      <c r="C410" s="57"/>
      <c r="D410" s="9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57" t="s">
        <v>157</v>
      </c>
      <c r="B411" s="56" t="s">
        <v>158</v>
      </c>
      <c r="C411" s="57" t="s">
        <v>134</v>
      </c>
      <c r="D411" s="9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57"/>
      <c r="B412" s="56"/>
      <c r="C412" s="57"/>
      <c r="D412" s="9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57" t="s">
        <v>159</v>
      </c>
      <c r="B413" s="56" t="s">
        <v>160</v>
      </c>
      <c r="C413" s="57" t="s">
        <v>161</v>
      </c>
      <c r="D413" s="9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57"/>
      <c r="B414" s="56"/>
      <c r="C414" s="57"/>
      <c r="D414" s="9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57" t="s">
        <v>162</v>
      </c>
      <c r="B415" s="56" t="s">
        <v>163</v>
      </c>
      <c r="C415" s="57" t="s">
        <v>63</v>
      </c>
      <c r="D415" s="9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57"/>
      <c r="B416" s="56"/>
      <c r="C416" s="57"/>
      <c r="D416" s="9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57" t="s">
        <v>164</v>
      </c>
      <c r="B417" s="56" t="s">
        <v>165</v>
      </c>
      <c r="C417" s="57" t="s">
        <v>166</v>
      </c>
      <c r="D417" s="9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57"/>
      <c r="B418" s="56"/>
      <c r="C418" s="57"/>
      <c r="D418" s="9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57" t="s">
        <v>194</v>
      </c>
      <c r="B419" s="56" t="s">
        <v>165</v>
      </c>
      <c r="C419" s="57" t="s">
        <v>195</v>
      </c>
      <c r="D419" s="9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57"/>
      <c r="B420" s="56"/>
      <c r="C420" s="57"/>
      <c r="D420" s="9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57" t="s">
        <v>323</v>
      </c>
      <c r="B421" s="56" t="s">
        <v>165</v>
      </c>
      <c r="C421" s="57" t="s">
        <v>325</v>
      </c>
      <c r="D421" s="9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57"/>
      <c r="B422" s="56"/>
      <c r="C422" s="57"/>
      <c r="D422" s="9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57" t="s">
        <v>324</v>
      </c>
      <c r="B423" s="56" t="s">
        <v>165</v>
      </c>
      <c r="C423" s="57" t="s">
        <v>326</v>
      </c>
      <c r="D423" s="9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57"/>
      <c r="B424" s="56"/>
      <c r="C424" s="57"/>
      <c r="D424" s="9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58" t="s">
        <v>179</v>
      </c>
      <c r="B425" s="59"/>
      <c r="C425" s="57"/>
      <c r="D425" s="9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60"/>
      <c r="B426" s="61"/>
      <c r="C426" s="57"/>
      <c r="D426" s="9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62"/>
      <c r="B427" s="63"/>
      <c r="C427" s="57"/>
      <c r="D427" s="9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57" t="s">
        <v>167</v>
      </c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7"/>
    </row>
    <row r="429" spans="1:12" ht="42.75" customHeight="1" x14ac:dyDescent="0.25">
      <c r="A429" s="50" t="s">
        <v>379</v>
      </c>
      <c r="B429" s="56" t="s">
        <v>168</v>
      </c>
      <c r="C429" s="57" t="s">
        <v>63</v>
      </c>
      <c r="D429" s="9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52"/>
      <c r="B430" s="56"/>
      <c r="C430" s="57"/>
      <c r="D430" s="9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50" t="s">
        <v>380</v>
      </c>
      <c r="B431" s="56" t="s">
        <v>169</v>
      </c>
      <c r="C431" s="57" t="s">
        <v>130</v>
      </c>
      <c r="D431" s="9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52"/>
      <c r="B432" s="56"/>
      <c r="C432" s="57"/>
      <c r="D432" s="9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50" t="s">
        <v>381</v>
      </c>
      <c r="B433" s="56" t="s">
        <v>170</v>
      </c>
      <c r="C433" s="57" t="s">
        <v>107</v>
      </c>
      <c r="D433" s="9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52"/>
      <c r="B434" s="56"/>
      <c r="C434" s="57"/>
      <c r="D434" s="9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50" t="s">
        <v>77</v>
      </c>
      <c r="B435" s="56" t="s">
        <v>171</v>
      </c>
      <c r="C435" s="57" t="s">
        <v>172</v>
      </c>
      <c r="D435" s="9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52"/>
      <c r="B436" s="56"/>
      <c r="C436" s="57"/>
      <c r="D436" s="9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50" t="s">
        <v>382</v>
      </c>
      <c r="B437" s="56" t="s">
        <v>173</v>
      </c>
      <c r="C437" s="57" t="s">
        <v>63</v>
      </c>
      <c r="D437" s="9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52"/>
      <c r="B438" s="56"/>
      <c r="C438" s="57"/>
      <c r="D438" s="9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50" t="s">
        <v>383</v>
      </c>
      <c r="B439" s="56" t="s">
        <v>174</v>
      </c>
      <c r="C439" s="57" t="s">
        <v>175</v>
      </c>
      <c r="D439" s="9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52"/>
      <c r="B440" s="56"/>
      <c r="C440" s="57"/>
      <c r="D440" s="9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57" t="s">
        <v>384</v>
      </c>
      <c r="B441" s="56" t="s">
        <v>176</v>
      </c>
      <c r="C441" s="57" t="s">
        <v>63</v>
      </c>
      <c r="D441" s="9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57"/>
      <c r="B442" s="56"/>
      <c r="C442" s="57"/>
      <c r="D442" s="9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71" t="s">
        <v>180</v>
      </c>
      <c r="B443" s="71"/>
      <c r="C443" s="47"/>
      <c r="D443" s="9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71"/>
      <c r="B444" s="71"/>
      <c r="C444" s="48"/>
      <c r="D444" s="9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71"/>
      <c r="B445" s="71"/>
      <c r="C445" s="49"/>
      <c r="D445" s="8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56" t="s">
        <v>181</v>
      </c>
      <c r="B446" s="56"/>
      <c r="C446" s="50"/>
      <c r="D446" s="9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56"/>
      <c r="B447" s="56"/>
      <c r="C447" s="51"/>
      <c r="D447" s="9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56"/>
      <c r="B448" s="56"/>
      <c r="C448" s="52"/>
      <c r="D448" s="8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4" customFormat="1" ht="17.100000000000001" customHeight="1" x14ac:dyDescent="0.25">
      <c r="A449" s="57" t="s">
        <v>182</v>
      </c>
      <c r="B449" s="57"/>
      <c r="C449" s="57"/>
      <c r="D449" s="9" t="s">
        <v>177</v>
      </c>
      <c r="E449" s="18">
        <f t="shared" si="168"/>
        <v>684710.68599999999</v>
      </c>
      <c r="F449" s="18">
        <f>F450+F451</f>
        <v>44374</v>
      </c>
      <c r="G449" s="18">
        <f t="shared" ref="G449:H449" si="175">G450+G451</f>
        <v>87323.000000000015</v>
      </c>
      <c r="H449" s="18">
        <f t="shared" si="175"/>
        <v>31518.2</v>
      </c>
      <c r="I449" s="18">
        <f>I450+I451+I452</f>
        <v>47532.490000000005</v>
      </c>
      <c r="J449" s="18">
        <f>J450+J451+J452</f>
        <v>69400.100000000006</v>
      </c>
      <c r="K449" s="18">
        <f t="shared" ref="K449:L449" si="176">K450+K451+K452</f>
        <v>206322.59999999998</v>
      </c>
      <c r="L449" s="18">
        <f t="shared" si="176"/>
        <v>198240.296</v>
      </c>
    </row>
    <row r="450" spans="1:13" s="14" customFormat="1" ht="17.100000000000001" customHeight="1" x14ac:dyDescent="0.25">
      <c r="A450" s="57"/>
      <c r="B450" s="57"/>
      <c r="C450" s="57"/>
      <c r="D450" s="9" t="s">
        <v>17</v>
      </c>
      <c r="E450" s="4">
        <f t="shared" si="168"/>
        <v>311859.18599999999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123265.496</v>
      </c>
    </row>
    <row r="451" spans="1:13" s="14" customFormat="1" ht="17.100000000000001" customHeight="1" x14ac:dyDescent="0.25">
      <c r="A451" s="57"/>
      <c r="B451" s="57"/>
      <c r="C451" s="57"/>
      <c r="D451" s="8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5" customFormat="1" ht="17.100000000000001" customHeight="1" x14ac:dyDescent="0.25">
      <c r="A452" s="57"/>
      <c r="B452" s="57"/>
      <c r="C452" s="57"/>
      <c r="D452" s="9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5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opLeftCell="A13" workbookViewId="0">
      <selection activeCell="D24" sqref="D24"/>
    </sheetView>
  </sheetViews>
  <sheetFormatPr defaultRowHeight="15" x14ac:dyDescent="0.25"/>
  <cols>
    <col min="2" max="2" width="29.7109375" customWidth="1"/>
  </cols>
  <sheetData>
    <row r="1" spans="1:17" ht="106.5" customHeight="1" x14ac:dyDescent="0.25">
      <c r="A1" s="31"/>
      <c r="B1" s="31"/>
      <c r="C1" s="31"/>
      <c r="D1" s="31"/>
      <c r="E1" s="31"/>
      <c r="F1" s="31"/>
      <c r="G1" s="32"/>
      <c r="H1" s="32"/>
      <c r="I1" s="33"/>
      <c r="J1" s="89" t="s">
        <v>573</v>
      </c>
      <c r="K1" s="89"/>
      <c r="L1" s="89"/>
      <c r="M1" s="89"/>
      <c r="N1" s="89"/>
      <c r="O1" s="89"/>
      <c r="P1" s="89"/>
      <c r="Q1" s="89"/>
    </row>
    <row r="2" spans="1:17" ht="185.25" customHeight="1" x14ac:dyDescent="0.25">
      <c r="A2" s="31"/>
      <c r="B2" s="31"/>
      <c r="C2" s="31"/>
      <c r="D2" s="31"/>
      <c r="E2" s="31"/>
      <c r="F2" s="31"/>
      <c r="G2" s="32"/>
      <c r="H2" s="32"/>
      <c r="I2" s="33"/>
      <c r="J2" s="89" t="s">
        <v>613</v>
      </c>
      <c r="K2" s="89"/>
      <c r="L2" s="89"/>
      <c r="M2" s="89"/>
      <c r="N2" s="89"/>
      <c r="O2" s="89"/>
      <c r="P2" s="89"/>
      <c r="Q2" s="89"/>
    </row>
    <row r="3" spans="1:17" ht="22.5" customHeight="1" x14ac:dyDescent="0.25">
      <c r="A3" s="91" t="s">
        <v>552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</row>
    <row r="4" spans="1:17" ht="16.5" x14ac:dyDescent="0.25">
      <c r="A4" s="92" t="s">
        <v>553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17" ht="18.75" x14ac:dyDescent="0.3">
      <c r="A5" s="93" t="s">
        <v>568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</row>
    <row r="6" spans="1:17" ht="15.75" x14ac:dyDescent="0.25">
      <c r="A6" s="31"/>
      <c r="B6" s="31"/>
      <c r="C6" s="31"/>
      <c r="D6" s="34"/>
      <c r="E6" s="34"/>
      <c r="F6" s="34"/>
      <c r="G6" s="34"/>
      <c r="H6" s="34"/>
      <c r="I6" s="34"/>
      <c r="J6" s="34"/>
      <c r="K6" s="34"/>
      <c r="L6" s="34"/>
      <c r="M6" s="31"/>
      <c r="N6" s="31"/>
      <c r="O6" s="31"/>
      <c r="P6" s="31"/>
      <c r="Q6" s="31"/>
    </row>
    <row r="7" spans="1:17" ht="15.75" customHeight="1" x14ac:dyDescent="0.25">
      <c r="A7" s="90" t="s">
        <v>575</v>
      </c>
      <c r="B7" s="94" t="s">
        <v>554</v>
      </c>
      <c r="C7" s="94" t="s">
        <v>555</v>
      </c>
      <c r="D7" s="94" t="s">
        <v>556</v>
      </c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</row>
    <row r="8" spans="1:17" ht="47.25" x14ac:dyDescent="0.25">
      <c r="A8" s="90"/>
      <c r="B8" s="94"/>
      <c r="C8" s="94"/>
      <c r="D8" s="35" t="s">
        <v>574</v>
      </c>
      <c r="E8" s="35" t="s">
        <v>0</v>
      </c>
      <c r="F8" s="35" t="s">
        <v>1</v>
      </c>
      <c r="G8" s="35" t="s">
        <v>2</v>
      </c>
      <c r="H8" s="35" t="s">
        <v>3</v>
      </c>
      <c r="I8" s="35" t="s">
        <v>557</v>
      </c>
      <c r="J8" s="35" t="s">
        <v>5</v>
      </c>
      <c r="K8" s="35" t="s">
        <v>558</v>
      </c>
      <c r="L8" s="35" t="s">
        <v>7</v>
      </c>
      <c r="M8" s="35" t="s">
        <v>8</v>
      </c>
      <c r="N8" s="35" t="s">
        <v>9</v>
      </c>
      <c r="O8" s="35" t="s">
        <v>10</v>
      </c>
      <c r="P8" s="35" t="s">
        <v>536</v>
      </c>
      <c r="Q8" s="35" t="s">
        <v>537</v>
      </c>
    </row>
    <row r="9" spans="1:17" ht="15.75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  <c r="M9" s="35">
        <v>13</v>
      </c>
      <c r="N9" s="35">
        <v>14</v>
      </c>
      <c r="O9" s="35">
        <v>16</v>
      </c>
      <c r="P9" s="35">
        <v>17</v>
      </c>
      <c r="Q9" s="35">
        <v>18</v>
      </c>
    </row>
    <row r="10" spans="1:17" ht="31.5" customHeight="1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</row>
    <row r="11" spans="1:17" ht="81" customHeight="1" x14ac:dyDescent="0.25">
      <c r="A11" s="36" t="s">
        <v>559</v>
      </c>
      <c r="B11" s="36" t="s">
        <v>623</v>
      </c>
      <c r="C11" s="36" t="s">
        <v>560</v>
      </c>
      <c r="D11" s="36">
        <v>18.3</v>
      </c>
      <c r="E11" s="36">
        <v>31.2</v>
      </c>
      <c r="F11" s="36">
        <v>35.700000000000003</v>
      </c>
      <c r="G11" s="36">
        <v>39.299999999999997</v>
      </c>
      <c r="H11" s="36">
        <v>42.2</v>
      </c>
      <c r="I11" s="36">
        <v>44.9</v>
      </c>
      <c r="J11" s="36">
        <v>47.6</v>
      </c>
      <c r="K11" s="37">
        <v>48</v>
      </c>
      <c r="L11" s="37">
        <v>48.2</v>
      </c>
      <c r="M11" s="37">
        <v>64.2</v>
      </c>
      <c r="N11" s="37">
        <v>64.5</v>
      </c>
      <c r="O11" s="37">
        <v>65</v>
      </c>
      <c r="P11" s="37">
        <v>65</v>
      </c>
      <c r="Q11" s="37">
        <v>65</v>
      </c>
    </row>
    <row r="12" spans="1:17" ht="75.75" customHeight="1" x14ac:dyDescent="0.25">
      <c r="A12" s="36" t="s">
        <v>561</v>
      </c>
      <c r="B12" s="36" t="s">
        <v>622</v>
      </c>
      <c r="C12" s="36" t="s">
        <v>560</v>
      </c>
      <c r="D12" s="36">
        <v>8</v>
      </c>
      <c r="E12" s="36">
        <v>18.3</v>
      </c>
      <c r="F12" s="36">
        <v>22.4</v>
      </c>
      <c r="G12" s="36">
        <v>25.7</v>
      </c>
      <c r="H12" s="36">
        <v>28.4</v>
      </c>
      <c r="I12" s="36">
        <v>30.8</v>
      </c>
      <c r="J12" s="36">
        <v>33.299999999999997</v>
      </c>
      <c r="K12" s="37">
        <v>33.700000000000003</v>
      </c>
      <c r="L12" s="37">
        <v>33.9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</row>
    <row r="13" spans="1:17" ht="81.75" customHeight="1" x14ac:dyDescent="0.25">
      <c r="A13" s="36" t="s">
        <v>562</v>
      </c>
      <c r="B13" s="40" t="s">
        <v>570</v>
      </c>
      <c r="C13" s="36" t="s">
        <v>560</v>
      </c>
      <c r="D13" s="36">
        <v>37</v>
      </c>
      <c r="E13" s="36">
        <v>56.1</v>
      </c>
      <c r="F13" s="36">
        <v>62.6</v>
      </c>
      <c r="G13" s="36">
        <v>67.8</v>
      </c>
      <c r="H13" s="36">
        <v>72.099999999999994</v>
      </c>
      <c r="I13" s="36">
        <v>76.099999999999994</v>
      </c>
      <c r="J13" s="36">
        <v>80</v>
      </c>
      <c r="K13" s="37">
        <v>80.2</v>
      </c>
      <c r="L13" s="37">
        <v>80.400000000000006</v>
      </c>
      <c r="M13" s="37">
        <v>90</v>
      </c>
      <c r="N13" s="37">
        <v>90</v>
      </c>
      <c r="O13" s="37">
        <v>90</v>
      </c>
      <c r="P13" s="37">
        <v>90</v>
      </c>
      <c r="Q13" s="37">
        <v>90</v>
      </c>
    </row>
    <row r="14" spans="1:17" ht="95.25" customHeight="1" x14ac:dyDescent="0.25">
      <c r="A14" s="36" t="s">
        <v>564</v>
      </c>
      <c r="B14" s="40" t="s">
        <v>621</v>
      </c>
      <c r="C14" s="36" t="s">
        <v>560</v>
      </c>
      <c r="D14" s="36">
        <v>3</v>
      </c>
      <c r="E14" s="36">
        <v>8.6999999999999993</v>
      </c>
      <c r="F14" s="36">
        <v>10.6</v>
      </c>
      <c r="G14" s="36">
        <v>12.1</v>
      </c>
      <c r="H14" s="36">
        <v>13.3</v>
      </c>
      <c r="I14" s="36">
        <v>14.4</v>
      </c>
      <c r="J14" s="36">
        <v>15.5</v>
      </c>
      <c r="K14" s="37">
        <v>15.7</v>
      </c>
      <c r="L14" s="37">
        <v>15.9</v>
      </c>
      <c r="M14" s="37">
        <v>27.2</v>
      </c>
      <c r="N14" s="37">
        <v>28.3</v>
      </c>
      <c r="O14" s="37">
        <v>30.5</v>
      </c>
      <c r="P14" s="37">
        <v>30.5</v>
      </c>
      <c r="Q14" s="37">
        <v>30.5</v>
      </c>
    </row>
    <row r="15" spans="1:17" ht="42" customHeight="1" x14ac:dyDescent="0.25">
      <c r="A15" s="37" t="s">
        <v>566</v>
      </c>
      <c r="B15" s="36" t="s">
        <v>571</v>
      </c>
      <c r="C15" s="36" t="s">
        <v>563</v>
      </c>
      <c r="D15" s="36">
        <v>31</v>
      </c>
      <c r="E15" s="36">
        <v>32</v>
      </c>
      <c r="F15" s="36">
        <v>32</v>
      </c>
      <c r="G15" s="36">
        <v>33</v>
      </c>
      <c r="H15" s="36">
        <v>34</v>
      </c>
      <c r="I15" s="36">
        <v>34</v>
      </c>
      <c r="J15" s="36">
        <v>34</v>
      </c>
      <c r="K15" s="37">
        <v>34</v>
      </c>
      <c r="L15" s="37">
        <v>34</v>
      </c>
      <c r="M15" s="37">
        <v>34</v>
      </c>
      <c r="N15" s="37">
        <v>34</v>
      </c>
      <c r="O15" s="37">
        <v>35</v>
      </c>
      <c r="P15" s="37">
        <v>35</v>
      </c>
      <c r="Q15" s="37">
        <v>35</v>
      </c>
    </row>
    <row r="16" spans="1:17" ht="43.5" customHeight="1" x14ac:dyDescent="0.25">
      <c r="A16" s="36" t="s">
        <v>567</v>
      </c>
      <c r="B16" s="36" t="s">
        <v>620</v>
      </c>
      <c r="C16" s="38" t="s">
        <v>565</v>
      </c>
      <c r="D16" s="38">
        <v>195</v>
      </c>
      <c r="E16" s="36">
        <v>230</v>
      </c>
      <c r="F16" s="36">
        <v>256</v>
      </c>
      <c r="G16" s="36">
        <v>287</v>
      </c>
      <c r="H16" s="36">
        <v>308</v>
      </c>
      <c r="I16" s="36">
        <v>318</v>
      </c>
      <c r="J16" s="36">
        <v>325</v>
      </c>
      <c r="K16" s="38">
        <v>330</v>
      </c>
      <c r="L16" s="38">
        <v>332</v>
      </c>
      <c r="M16" s="38">
        <v>334</v>
      </c>
      <c r="N16" s="38">
        <v>336</v>
      </c>
      <c r="O16" s="38">
        <v>338</v>
      </c>
      <c r="P16" s="38">
        <v>338</v>
      </c>
      <c r="Q16" s="38">
        <v>338</v>
      </c>
    </row>
    <row r="17" spans="1:18" ht="51" x14ac:dyDescent="0.25">
      <c r="A17" s="36" t="s">
        <v>615</v>
      </c>
      <c r="B17" s="36" t="s">
        <v>572</v>
      </c>
      <c r="C17" s="38" t="s">
        <v>563</v>
      </c>
      <c r="D17" s="38">
        <v>250</v>
      </c>
      <c r="E17" s="36">
        <v>285</v>
      </c>
      <c r="F17" s="36">
        <v>295</v>
      </c>
      <c r="G17" s="36">
        <v>310</v>
      </c>
      <c r="H17" s="36">
        <v>323</v>
      </c>
      <c r="I17" s="36">
        <v>335</v>
      </c>
      <c r="J17" s="36">
        <v>340</v>
      </c>
      <c r="K17" s="38">
        <v>342</v>
      </c>
      <c r="L17" s="38">
        <v>344</v>
      </c>
      <c r="M17" s="38">
        <v>346</v>
      </c>
      <c r="N17" s="38">
        <v>346</v>
      </c>
      <c r="O17" s="38">
        <v>346</v>
      </c>
      <c r="P17" s="38">
        <v>346</v>
      </c>
      <c r="Q17" s="38">
        <v>346</v>
      </c>
    </row>
    <row r="18" spans="1:18" ht="46.5" customHeight="1" x14ac:dyDescent="0.25">
      <c r="A18" s="36" t="s">
        <v>616</v>
      </c>
      <c r="B18" s="36" t="s">
        <v>569</v>
      </c>
      <c r="C18" s="38" t="s">
        <v>563</v>
      </c>
      <c r="D18" s="38">
        <v>0</v>
      </c>
      <c r="E18" s="36">
        <v>0</v>
      </c>
      <c r="F18" s="36">
        <v>2</v>
      </c>
      <c r="G18" s="36">
        <v>1</v>
      </c>
      <c r="H18" s="36">
        <v>2</v>
      </c>
      <c r="I18" s="36">
        <v>1</v>
      </c>
      <c r="J18" s="36">
        <v>0</v>
      </c>
      <c r="K18" s="38">
        <v>1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</row>
    <row r="19" spans="1:18" ht="81" customHeight="1" x14ac:dyDescent="0.25">
      <c r="A19" s="36" t="s">
        <v>617</v>
      </c>
      <c r="B19" s="36" t="s">
        <v>624</v>
      </c>
      <c r="C19" s="38" t="s">
        <v>560</v>
      </c>
      <c r="D19" s="38">
        <v>15</v>
      </c>
      <c r="E19" s="36">
        <v>20</v>
      </c>
      <c r="F19" s="36">
        <v>21</v>
      </c>
      <c r="G19" s="36">
        <v>22.5</v>
      </c>
      <c r="H19" s="36">
        <v>25</v>
      </c>
      <c r="I19" s="36">
        <v>26.8</v>
      </c>
      <c r="J19" s="36">
        <v>30</v>
      </c>
      <c r="K19" s="38">
        <v>30.2</v>
      </c>
      <c r="L19" s="38">
        <v>30.4</v>
      </c>
      <c r="M19" s="38">
        <v>30.6</v>
      </c>
      <c r="N19" s="38">
        <v>30.8</v>
      </c>
      <c r="O19" s="38">
        <v>31</v>
      </c>
      <c r="P19" s="38">
        <v>31</v>
      </c>
      <c r="Q19" s="38">
        <v>31</v>
      </c>
    </row>
    <row r="20" spans="1:18" ht="48" customHeight="1" x14ac:dyDescent="0.25">
      <c r="A20" s="36" t="s">
        <v>618</v>
      </c>
      <c r="B20" s="36" t="s">
        <v>625</v>
      </c>
      <c r="C20" s="38" t="s">
        <v>563</v>
      </c>
      <c r="D20" s="38">
        <v>4</v>
      </c>
      <c r="E20" s="36">
        <v>5</v>
      </c>
      <c r="F20" s="36">
        <v>6</v>
      </c>
      <c r="G20" s="36">
        <v>6</v>
      </c>
      <c r="H20" s="36">
        <v>6</v>
      </c>
      <c r="I20" s="36">
        <v>6</v>
      </c>
      <c r="J20" s="36">
        <v>6</v>
      </c>
      <c r="K20" s="38">
        <v>6</v>
      </c>
      <c r="L20" s="38">
        <v>6</v>
      </c>
      <c r="M20" s="38">
        <v>7</v>
      </c>
      <c r="N20" s="38">
        <v>7</v>
      </c>
      <c r="O20" s="38">
        <v>7</v>
      </c>
      <c r="P20" s="38">
        <v>7</v>
      </c>
      <c r="Q20" s="38">
        <v>7</v>
      </c>
    </row>
    <row r="21" spans="1:18" ht="29.25" customHeight="1" x14ac:dyDescent="0.25">
      <c r="A21" s="36" t="s">
        <v>619</v>
      </c>
      <c r="B21" s="36" t="s">
        <v>614</v>
      </c>
      <c r="C21" s="38" t="s">
        <v>563</v>
      </c>
      <c r="D21" s="38">
        <v>32</v>
      </c>
      <c r="E21" s="36">
        <v>52</v>
      </c>
      <c r="F21" s="36">
        <v>60</v>
      </c>
      <c r="G21" s="36">
        <v>70</v>
      </c>
      <c r="H21" s="36">
        <v>77</v>
      </c>
      <c r="I21" s="36">
        <v>77</v>
      </c>
      <c r="J21" s="36">
        <v>77</v>
      </c>
      <c r="K21" s="38">
        <v>77</v>
      </c>
      <c r="L21" s="39">
        <v>77</v>
      </c>
      <c r="M21" s="39">
        <v>90</v>
      </c>
      <c r="N21" s="39">
        <v>90</v>
      </c>
      <c r="O21" s="39">
        <v>90</v>
      </c>
      <c r="P21" s="39">
        <v>90</v>
      </c>
      <c r="Q21" s="39">
        <v>90</v>
      </c>
      <c r="R21" s="41" t="s">
        <v>612</v>
      </c>
    </row>
  </sheetData>
  <mergeCells count="10">
    <mergeCell ref="J1:Q1"/>
    <mergeCell ref="J2:Q2"/>
    <mergeCell ref="A10:Q10"/>
    <mergeCell ref="A3:Q3"/>
    <mergeCell ref="A4:Q4"/>
    <mergeCell ref="A5:Q5"/>
    <mergeCell ref="A7:A8"/>
    <mergeCell ref="B7:B8"/>
    <mergeCell ref="C7:C8"/>
    <mergeCell ref="D7:Q7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6"/>
  <sheetViews>
    <sheetView tabSelected="1" showWhiteSpace="0" view="pageBreakPreview" zoomScale="130" zoomScaleNormal="112" zoomScaleSheetLayoutView="130" workbookViewId="0">
      <selection activeCell="A323" sqref="A323:B325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1.140625" style="2" customWidth="1"/>
    <col min="7" max="7" width="11.28515625" style="2" customWidth="1"/>
    <col min="8" max="8" width="10.5703125" style="2" customWidth="1"/>
    <col min="9" max="9" width="11.5703125" style="2" customWidth="1"/>
    <col min="10" max="10" width="10.28515625" style="2" customWidth="1"/>
    <col min="11" max="11" width="11" style="2" customWidth="1"/>
    <col min="12" max="12" width="2.42578125" style="2" customWidth="1"/>
    <col min="13" max="16384" width="9.140625" style="2"/>
  </cols>
  <sheetData>
    <row r="1" spans="1:11" ht="84.75" customHeight="1" x14ac:dyDescent="0.25">
      <c r="B1" s="17"/>
      <c r="C1" s="17"/>
      <c r="D1" s="17"/>
      <c r="E1" s="46" t="s">
        <v>685</v>
      </c>
      <c r="F1" s="46"/>
      <c r="G1" s="46"/>
      <c r="H1" s="46"/>
      <c r="I1" s="46"/>
    </row>
    <row r="2" spans="1:11" ht="34.5" customHeight="1" x14ac:dyDescent="0.25">
      <c r="A2" s="17"/>
      <c r="B2" s="17"/>
      <c r="C2" s="17"/>
      <c r="D2" s="17"/>
      <c r="E2" s="46"/>
      <c r="F2" s="46"/>
      <c r="G2" s="46"/>
      <c r="H2" s="46"/>
      <c r="I2" s="46"/>
    </row>
    <row r="3" spans="1:11" ht="20.25" customHeight="1" x14ac:dyDescent="0.25">
      <c r="A3" s="17"/>
      <c r="B3" s="17"/>
      <c r="C3" s="17"/>
      <c r="D3" s="17"/>
      <c r="E3" s="46"/>
      <c r="F3" s="46"/>
      <c r="G3" s="46"/>
      <c r="H3" s="46"/>
      <c r="I3" s="46"/>
    </row>
    <row r="4" spans="1:11" ht="134.25" customHeight="1" x14ac:dyDescent="0.25">
      <c r="A4" s="17"/>
      <c r="B4" s="17"/>
      <c r="C4" s="17"/>
      <c r="D4" s="17"/>
      <c r="E4" s="46"/>
      <c r="F4" s="46"/>
      <c r="G4" s="46"/>
      <c r="H4" s="46"/>
      <c r="I4" s="46"/>
    </row>
    <row r="5" spans="1:11" ht="47.25" customHeight="1" x14ac:dyDescent="0.25">
      <c r="A5" s="88" t="s">
        <v>483</v>
      </c>
      <c r="B5" s="88"/>
      <c r="C5" s="88"/>
      <c r="D5" s="88"/>
      <c r="E5" s="88"/>
      <c r="F5" s="88"/>
      <c r="G5" s="88"/>
      <c r="H5" s="88"/>
      <c r="I5" s="88"/>
    </row>
    <row r="6" spans="1:11" ht="18" customHeight="1" x14ac:dyDescent="0.25">
      <c r="A6" s="77" t="s">
        <v>350</v>
      </c>
      <c r="B6" s="77" t="s">
        <v>12</v>
      </c>
      <c r="C6" s="77" t="s">
        <v>13</v>
      </c>
      <c r="D6" s="97" t="s">
        <v>14</v>
      </c>
      <c r="E6" s="98"/>
      <c r="F6" s="98"/>
      <c r="G6" s="98"/>
      <c r="H6" s="98"/>
      <c r="I6" s="98"/>
      <c r="J6" s="98"/>
      <c r="K6" s="99"/>
    </row>
    <row r="7" spans="1:11" ht="43.5" customHeight="1" x14ac:dyDescent="0.25">
      <c r="A7" s="77"/>
      <c r="B7" s="77"/>
      <c r="C7" s="77"/>
      <c r="D7" s="5" t="s">
        <v>15</v>
      </c>
      <c r="E7" s="5" t="s">
        <v>16</v>
      </c>
      <c r="F7" s="5" t="s">
        <v>7</v>
      </c>
      <c r="G7" s="5" t="s">
        <v>8</v>
      </c>
      <c r="H7" s="5" t="s">
        <v>9</v>
      </c>
      <c r="I7" s="5" t="s">
        <v>10</v>
      </c>
      <c r="J7" s="43" t="s">
        <v>536</v>
      </c>
      <c r="K7" s="5" t="s">
        <v>537</v>
      </c>
    </row>
    <row r="8" spans="1:11" ht="15.75" customHeight="1" x14ac:dyDescent="0.25">
      <c r="A8" s="100" t="s">
        <v>626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9" spans="1:11" ht="13.5" customHeight="1" x14ac:dyDescent="0.25">
      <c r="A9" s="102" t="s">
        <v>20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</row>
    <row r="10" spans="1:11" ht="15.95" customHeight="1" x14ac:dyDescent="0.25">
      <c r="A10" s="55" t="s">
        <v>351</v>
      </c>
      <c r="B10" s="56" t="s">
        <v>599</v>
      </c>
      <c r="C10" s="50" t="s">
        <v>627</v>
      </c>
      <c r="D10" s="9" t="s">
        <v>177</v>
      </c>
      <c r="E10" s="4">
        <f>E11+E12</f>
        <v>16398.3</v>
      </c>
      <c r="F10" s="4">
        <f t="shared" ref="F10:K10" si="0">F11+F12</f>
        <v>8451</v>
      </c>
      <c r="G10" s="4">
        <f t="shared" si="0"/>
        <v>5054.0999999999995</v>
      </c>
      <c r="H10" s="4">
        <f t="shared" si="0"/>
        <v>0</v>
      </c>
      <c r="I10" s="4">
        <f t="shared" si="0"/>
        <v>0</v>
      </c>
      <c r="J10" s="4">
        <f t="shared" si="0"/>
        <v>0</v>
      </c>
      <c r="K10" s="4">
        <f t="shared" si="0"/>
        <v>2893.2</v>
      </c>
    </row>
    <row r="11" spans="1:11" ht="15.95" customHeight="1" x14ac:dyDescent="0.25">
      <c r="A11" s="55"/>
      <c r="B11" s="56"/>
      <c r="C11" s="51"/>
      <c r="D11" s="9" t="s">
        <v>17</v>
      </c>
      <c r="E11" s="4">
        <f>SUM(F11:K11)</f>
        <v>16398.3</v>
      </c>
      <c r="F11" s="4">
        <f>F14+F17+F20+F23</f>
        <v>8451</v>
      </c>
      <c r="G11" s="4">
        <f t="shared" ref="G11:J11" si="1">G14+G17+G20+G23</f>
        <v>5054.0999999999995</v>
      </c>
      <c r="H11" s="4">
        <f t="shared" si="1"/>
        <v>0</v>
      </c>
      <c r="I11" s="4">
        <f>I14+I17+I20+I23</f>
        <v>0</v>
      </c>
      <c r="J11" s="4">
        <f t="shared" si="1"/>
        <v>0</v>
      </c>
      <c r="K11" s="4">
        <f>K14+K17+K20+K23</f>
        <v>2893.2</v>
      </c>
    </row>
    <row r="12" spans="1:11" ht="15.95" customHeight="1" x14ac:dyDescent="0.25">
      <c r="A12" s="55"/>
      <c r="B12" s="56"/>
      <c r="C12" s="51"/>
      <c r="D12" s="9" t="s">
        <v>19</v>
      </c>
      <c r="E12" s="4">
        <f>SUM(F12:K12)</f>
        <v>0</v>
      </c>
      <c r="F12" s="4">
        <f>F15+F18+F21+F24</f>
        <v>0</v>
      </c>
      <c r="G12" s="4">
        <f t="shared" ref="G12:K12" si="2">G15+G18+G21+G24</f>
        <v>0</v>
      </c>
      <c r="H12" s="4">
        <f t="shared" si="2"/>
        <v>0</v>
      </c>
      <c r="I12" s="4">
        <f t="shared" si="2"/>
        <v>0</v>
      </c>
      <c r="J12" s="4">
        <f t="shared" si="2"/>
        <v>0</v>
      </c>
      <c r="K12" s="4">
        <f t="shared" si="2"/>
        <v>0</v>
      </c>
    </row>
    <row r="13" spans="1:11" ht="15.95" customHeight="1" x14ac:dyDescent="0.25">
      <c r="A13" s="55" t="s">
        <v>513</v>
      </c>
      <c r="B13" s="56" t="s">
        <v>507</v>
      </c>
      <c r="C13" s="51"/>
      <c r="D13" s="9" t="s">
        <v>177</v>
      </c>
      <c r="E13" s="4">
        <f>E14+E15</f>
        <v>6186.9</v>
      </c>
      <c r="F13" s="4">
        <f t="shared" ref="F13:K13" si="3">F14+F15</f>
        <v>0</v>
      </c>
      <c r="G13" s="4">
        <f t="shared" si="3"/>
        <v>3293.7</v>
      </c>
      <c r="H13" s="4">
        <f t="shared" si="3"/>
        <v>0</v>
      </c>
      <c r="I13" s="4">
        <f t="shared" si="3"/>
        <v>0</v>
      </c>
      <c r="J13" s="4">
        <f t="shared" si="3"/>
        <v>0</v>
      </c>
      <c r="K13" s="4">
        <f t="shared" si="3"/>
        <v>2893.2</v>
      </c>
    </row>
    <row r="14" spans="1:11" ht="15.95" customHeight="1" x14ac:dyDescent="0.25">
      <c r="A14" s="55"/>
      <c r="B14" s="56"/>
      <c r="C14" s="51"/>
      <c r="D14" s="9" t="s">
        <v>17</v>
      </c>
      <c r="E14" s="4">
        <f>SUM(F14:K14)</f>
        <v>6186.9</v>
      </c>
      <c r="F14" s="4">
        <v>0</v>
      </c>
      <c r="G14" s="4">
        <v>3293.7</v>
      </c>
      <c r="H14" s="4">
        <v>0</v>
      </c>
      <c r="I14" s="4">
        <v>0</v>
      </c>
      <c r="J14" s="4">
        <v>0</v>
      </c>
      <c r="K14" s="4">
        <v>2893.2</v>
      </c>
    </row>
    <row r="15" spans="1:11" ht="15.95" customHeight="1" x14ac:dyDescent="0.25">
      <c r="A15" s="55"/>
      <c r="B15" s="56"/>
      <c r="C15" s="51"/>
      <c r="D15" s="9" t="s">
        <v>19</v>
      </c>
      <c r="E15" s="4">
        <f>SUM(F15:K15)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</row>
    <row r="16" spans="1:11" ht="15.95" customHeight="1" x14ac:dyDescent="0.25">
      <c r="A16" s="55" t="s">
        <v>514</v>
      </c>
      <c r="B16" s="56" t="s">
        <v>508</v>
      </c>
      <c r="C16" s="51"/>
      <c r="D16" s="9" t="s">
        <v>177</v>
      </c>
      <c r="E16" s="4">
        <f>E17+E18</f>
        <v>431</v>
      </c>
      <c r="F16" s="4">
        <f t="shared" ref="F16:K16" si="4">F18+F17</f>
        <v>0</v>
      </c>
      <c r="G16" s="4">
        <f t="shared" si="4"/>
        <v>431</v>
      </c>
      <c r="H16" s="4">
        <f t="shared" si="4"/>
        <v>0</v>
      </c>
      <c r="I16" s="4">
        <f t="shared" si="4"/>
        <v>0</v>
      </c>
      <c r="J16" s="4">
        <f t="shared" si="4"/>
        <v>0</v>
      </c>
      <c r="K16" s="4">
        <f t="shared" si="4"/>
        <v>0</v>
      </c>
    </row>
    <row r="17" spans="1:11" ht="15.95" customHeight="1" x14ac:dyDescent="0.25">
      <c r="A17" s="55"/>
      <c r="B17" s="56"/>
      <c r="C17" s="51"/>
      <c r="D17" s="9" t="s">
        <v>17</v>
      </c>
      <c r="E17" s="4">
        <f>SUM(F17:K17)</f>
        <v>431</v>
      </c>
      <c r="F17" s="4">
        <v>0</v>
      </c>
      <c r="G17" s="4">
        <f>431</f>
        <v>431</v>
      </c>
      <c r="H17" s="4">
        <v>0</v>
      </c>
      <c r="I17" s="4">
        <v>0</v>
      </c>
      <c r="J17" s="4">
        <v>0</v>
      </c>
      <c r="K17" s="4">
        <v>0</v>
      </c>
    </row>
    <row r="18" spans="1:11" ht="15.95" customHeight="1" x14ac:dyDescent="0.25">
      <c r="A18" s="55"/>
      <c r="B18" s="56"/>
      <c r="C18" s="51"/>
      <c r="D18" s="9" t="s">
        <v>19</v>
      </c>
      <c r="E18" s="4">
        <f>SUM(F18:K18)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</row>
    <row r="19" spans="1:11" ht="15.95" customHeight="1" x14ac:dyDescent="0.25">
      <c r="A19" s="55" t="s">
        <v>515</v>
      </c>
      <c r="B19" s="56" t="s">
        <v>510</v>
      </c>
      <c r="C19" s="51"/>
      <c r="D19" s="9" t="s">
        <v>177</v>
      </c>
      <c r="E19" s="4">
        <f>E20+E21</f>
        <v>7993.2</v>
      </c>
      <c r="F19" s="4">
        <f t="shared" ref="F19:J19" si="5">F21+F20</f>
        <v>7161</v>
      </c>
      <c r="G19" s="4">
        <f t="shared" si="5"/>
        <v>832.2</v>
      </c>
      <c r="H19" s="4">
        <f t="shared" si="5"/>
        <v>0</v>
      </c>
      <c r="I19" s="4">
        <f>I21+I20</f>
        <v>0</v>
      </c>
      <c r="J19" s="4">
        <f t="shared" si="5"/>
        <v>0</v>
      </c>
      <c r="K19" s="4">
        <f>K21+K20</f>
        <v>0</v>
      </c>
    </row>
    <row r="20" spans="1:11" ht="15.95" customHeight="1" x14ac:dyDescent="0.25">
      <c r="A20" s="55"/>
      <c r="B20" s="56"/>
      <c r="C20" s="51"/>
      <c r="D20" s="9" t="s">
        <v>17</v>
      </c>
      <c r="E20" s="4">
        <f>SUM(F20:K20)</f>
        <v>7993.2</v>
      </c>
      <c r="F20" s="4">
        <v>7161</v>
      </c>
      <c r="G20" s="4">
        <f>832.2</f>
        <v>832.2</v>
      </c>
      <c r="H20" s="4">
        <v>0</v>
      </c>
      <c r="I20" s="4">
        <v>0</v>
      </c>
      <c r="J20" s="4">
        <v>0</v>
      </c>
      <c r="K20" s="4">
        <v>0</v>
      </c>
    </row>
    <row r="21" spans="1:11" ht="15.95" customHeight="1" x14ac:dyDescent="0.25">
      <c r="A21" s="55"/>
      <c r="B21" s="56"/>
      <c r="C21" s="51"/>
      <c r="D21" s="9" t="s">
        <v>19</v>
      </c>
      <c r="E21" s="4">
        <f>SUM(F21:K21)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 ht="15.95" customHeight="1" x14ac:dyDescent="0.25">
      <c r="A22" s="55" t="s">
        <v>516</v>
      </c>
      <c r="B22" s="56" t="s">
        <v>531</v>
      </c>
      <c r="C22" s="51"/>
      <c r="D22" s="9" t="s">
        <v>177</v>
      </c>
      <c r="E22" s="4">
        <f>E23</f>
        <v>1787.2</v>
      </c>
      <c r="F22" s="4">
        <f t="shared" ref="F22:K22" si="6">F23</f>
        <v>1290</v>
      </c>
      <c r="G22" s="4">
        <f t="shared" si="6"/>
        <v>497.2</v>
      </c>
      <c r="H22" s="4">
        <f t="shared" si="6"/>
        <v>0</v>
      </c>
      <c r="I22" s="4">
        <f t="shared" si="6"/>
        <v>0</v>
      </c>
      <c r="J22" s="4">
        <f t="shared" si="6"/>
        <v>0</v>
      </c>
      <c r="K22" s="4">
        <f t="shared" si="6"/>
        <v>0</v>
      </c>
    </row>
    <row r="23" spans="1:11" ht="15.95" customHeight="1" x14ac:dyDescent="0.25">
      <c r="A23" s="55"/>
      <c r="B23" s="56"/>
      <c r="C23" s="51"/>
      <c r="D23" s="9" t="s">
        <v>17</v>
      </c>
      <c r="E23" s="4">
        <f>SUM(F23:K23)</f>
        <v>1787.2</v>
      </c>
      <c r="F23" s="4">
        <v>1290</v>
      </c>
      <c r="G23" s="4">
        <v>497.2</v>
      </c>
      <c r="H23" s="4">
        <v>0</v>
      </c>
      <c r="I23" s="4">
        <v>0</v>
      </c>
      <c r="J23" s="4">
        <v>0</v>
      </c>
      <c r="K23" s="4">
        <v>0</v>
      </c>
    </row>
    <row r="24" spans="1:11" ht="15.95" customHeight="1" x14ac:dyDescent="0.25">
      <c r="A24" s="55"/>
      <c r="B24" s="56"/>
      <c r="C24" s="52"/>
      <c r="D24" s="9" t="s">
        <v>19</v>
      </c>
      <c r="E24" s="4">
        <f>SUM(F24:K24)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</row>
    <row r="25" spans="1:11" ht="15.95" customHeight="1" x14ac:dyDescent="0.25">
      <c r="A25" s="55" t="s">
        <v>352</v>
      </c>
      <c r="B25" s="56" t="s">
        <v>503</v>
      </c>
      <c r="C25" s="50" t="s">
        <v>628</v>
      </c>
      <c r="D25" s="9" t="s">
        <v>177</v>
      </c>
      <c r="E25" s="4">
        <f>E26+E27</f>
        <v>6305.4000000000005</v>
      </c>
      <c r="F25" s="4">
        <f t="shared" ref="F25:K25" si="7">F26+F27</f>
        <v>838.1</v>
      </c>
      <c r="G25" s="4">
        <f t="shared" si="7"/>
        <v>0</v>
      </c>
      <c r="H25" s="4">
        <f t="shared" si="7"/>
        <v>5467.3</v>
      </c>
      <c r="I25" s="4">
        <f t="shared" si="7"/>
        <v>0</v>
      </c>
      <c r="J25" s="4">
        <f t="shared" si="7"/>
        <v>0</v>
      </c>
      <c r="K25" s="4">
        <f t="shared" si="7"/>
        <v>0</v>
      </c>
    </row>
    <row r="26" spans="1:11" ht="15.95" customHeight="1" x14ac:dyDescent="0.25">
      <c r="A26" s="55"/>
      <c r="B26" s="56"/>
      <c r="C26" s="51"/>
      <c r="D26" s="9" t="s">
        <v>17</v>
      </c>
      <c r="E26" s="4">
        <f>SUM(F26:K26)</f>
        <v>6305.4000000000005</v>
      </c>
      <c r="F26" s="4">
        <f>F29+F32</f>
        <v>838.1</v>
      </c>
      <c r="G26" s="4">
        <f t="shared" ref="G26:K26" si="8">G29+G32</f>
        <v>0</v>
      </c>
      <c r="H26" s="4">
        <f t="shared" si="8"/>
        <v>5467.3</v>
      </c>
      <c r="I26" s="4">
        <f t="shared" si="8"/>
        <v>0</v>
      </c>
      <c r="J26" s="4">
        <f t="shared" si="8"/>
        <v>0</v>
      </c>
      <c r="K26" s="4">
        <f t="shared" si="8"/>
        <v>0</v>
      </c>
    </row>
    <row r="27" spans="1:11" ht="15.95" customHeight="1" x14ac:dyDescent="0.25">
      <c r="A27" s="55"/>
      <c r="B27" s="56"/>
      <c r="C27" s="51"/>
      <c r="D27" s="9" t="s">
        <v>19</v>
      </c>
      <c r="E27" s="4">
        <f>SUM(F27:K27)</f>
        <v>0</v>
      </c>
      <c r="F27" s="4">
        <f>F30+F33</f>
        <v>0</v>
      </c>
      <c r="G27" s="4">
        <f t="shared" ref="G27:K27" si="9">G30+G33</f>
        <v>0</v>
      </c>
      <c r="H27" s="4">
        <f t="shared" si="9"/>
        <v>0</v>
      </c>
      <c r="I27" s="4">
        <f t="shared" si="9"/>
        <v>0</v>
      </c>
      <c r="J27" s="4">
        <f t="shared" si="9"/>
        <v>0</v>
      </c>
      <c r="K27" s="4">
        <f t="shared" si="9"/>
        <v>0</v>
      </c>
    </row>
    <row r="28" spans="1:11" ht="43.5" customHeight="1" x14ac:dyDescent="0.25">
      <c r="A28" s="55" t="s">
        <v>517</v>
      </c>
      <c r="B28" s="56" t="s">
        <v>504</v>
      </c>
      <c r="C28" s="51"/>
      <c r="D28" s="9" t="s">
        <v>177</v>
      </c>
      <c r="E28" s="4">
        <f>E29+E30</f>
        <v>0</v>
      </c>
      <c r="F28" s="4">
        <f t="shared" ref="F28:K28" si="10">F29+F30</f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</row>
    <row r="29" spans="1:11" ht="25.5" customHeight="1" x14ac:dyDescent="0.25">
      <c r="A29" s="55"/>
      <c r="B29" s="56"/>
      <c r="C29" s="51"/>
      <c r="D29" s="9" t="s">
        <v>17</v>
      </c>
      <c r="E29" s="4">
        <f>SUM(F29:K29)</f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 ht="15.95" customHeight="1" x14ac:dyDescent="0.25">
      <c r="A30" s="55"/>
      <c r="B30" s="56"/>
      <c r="C30" s="51"/>
      <c r="D30" s="9" t="s">
        <v>19</v>
      </c>
      <c r="E30" s="4">
        <f>SUM(F30:K30)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 ht="15.95" customHeight="1" x14ac:dyDescent="0.25">
      <c r="A31" s="55" t="s">
        <v>518</v>
      </c>
      <c r="B31" s="56" t="s">
        <v>506</v>
      </c>
      <c r="C31" s="51"/>
      <c r="D31" s="9" t="s">
        <v>177</v>
      </c>
      <c r="E31" s="4">
        <f>E32+E33</f>
        <v>6305.4000000000005</v>
      </c>
      <c r="F31" s="4">
        <f t="shared" ref="F31:K31" si="11">F32+F33</f>
        <v>838.1</v>
      </c>
      <c r="G31" s="4">
        <f t="shared" si="11"/>
        <v>0</v>
      </c>
      <c r="H31" s="4">
        <f t="shared" si="11"/>
        <v>5467.3</v>
      </c>
      <c r="I31" s="4">
        <f t="shared" si="11"/>
        <v>0</v>
      </c>
      <c r="J31" s="4">
        <f t="shared" si="11"/>
        <v>0</v>
      </c>
      <c r="K31" s="4">
        <f t="shared" si="11"/>
        <v>0</v>
      </c>
    </row>
    <row r="32" spans="1:11" ht="15.95" customHeight="1" x14ac:dyDescent="0.25">
      <c r="A32" s="55"/>
      <c r="B32" s="56"/>
      <c r="C32" s="51"/>
      <c r="D32" s="9" t="s">
        <v>17</v>
      </c>
      <c r="E32" s="4">
        <f>SUM(F32:K32)</f>
        <v>6305.4000000000005</v>
      </c>
      <c r="F32" s="4">
        <v>838.1</v>
      </c>
      <c r="G32" s="4">
        <v>0</v>
      </c>
      <c r="H32" s="4">
        <v>5467.3</v>
      </c>
      <c r="I32" s="4">
        <v>0</v>
      </c>
      <c r="J32" s="4">
        <v>0</v>
      </c>
      <c r="K32" s="4">
        <v>0</v>
      </c>
    </row>
    <row r="33" spans="1:11" ht="15.95" customHeight="1" x14ac:dyDescent="0.25">
      <c r="A33" s="55"/>
      <c r="B33" s="56"/>
      <c r="C33" s="52"/>
      <c r="D33" s="9" t="s">
        <v>19</v>
      </c>
      <c r="E33" s="4">
        <f>SUM(F33:K33)</f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 ht="15.95" customHeight="1" x14ac:dyDescent="0.25">
      <c r="A34" s="55" t="s">
        <v>353</v>
      </c>
      <c r="B34" s="56" t="s">
        <v>505</v>
      </c>
      <c r="C34" s="50" t="s">
        <v>601</v>
      </c>
      <c r="D34" s="9" t="s">
        <v>177</v>
      </c>
      <c r="E34" s="4">
        <f>E35+E36</f>
        <v>39139.199999999997</v>
      </c>
      <c r="F34" s="4">
        <f t="shared" ref="F34:K34" si="12">F35+F36</f>
        <v>23212.199999999997</v>
      </c>
      <c r="G34" s="4">
        <f t="shared" si="12"/>
        <v>10718.300000000001</v>
      </c>
      <c r="H34" s="4">
        <f t="shared" si="12"/>
        <v>272.3</v>
      </c>
      <c r="I34" s="4">
        <f t="shared" si="12"/>
        <v>0</v>
      </c>
      <c r="J34" s="4">
        <f t="shared" si="12"/>
        <v>0</v>
      </c>
      <c r="K34" s="4">
        <f t="shared" si="12"/>
        <v>4936.3999999999996</v>
      </c>
    </row>
    <row r="35" spans="1:11" ht="15.95" customHeight="1" x14ac:dyDescent="0.25">
      <c r="A35" s="55"/>
      <c r="B35" s="56"/>
      <c r="C35" s="51"/>
      <c r="D35" s="9" t="s">
        <v>17</v>
      </c>
      <c r="E35" s="4">
        <f>SUM(F35:K35)</f>
        <v>38682.399999999994</v>
      </c>
      <c r="F35" s="4">
        <f>F38+F41+F44+F47</f>
        <v>23212.199999999997</v>
      </c>
      <c r="G35" s="4">
        <f t="shared" ref="G35:I35" si="13">G38+G41+G44+G47</f>
        <v>10506.6</v>
      </c>
      <c r="H35" s="4">
        <f t="shared" si="13"/>
        <v>27.2</v>
      </c>
      <c r="I35" s="4">
        <f t="shared" si="13"/>
        <v>0</v>
      </c>
      <c r="J35" s="4">
        <v>0</v>
      </c>
      <c r="K35" s="4">
        <v>4936.3999999999996</v>
      </c>
    </row>
    <row r="36" spans="1:11" ht="15.95" customHeight="1" x14ac:dyDescent="0.25">
      <c r="A36" s="55"/>
      <c r="B36" s="56"/>
      <c r="C36" s="51"/>
      <c r="D36" s="9" t="s">
        <v>19</v>
      </c>
      <c r="E36" s="4">
        <f>SUM(F36:K36)</f>
        <v>456.79999999999995</v>
      </c>
      <c r="F36" s="4">
        <f>F39+F42+F45+F48</f>
        <v>0</v>
      </c>
      <c r="G36" s="4">
        <f t="shared" ref="G36:K36" si="14">G39+G42+G45+G48</f>
        <v>211.7</v>
      </c>
      <c r="H36" s="4">
        <f t="shared" si="14"/>
        <v>245.1</v>
      </c>
      <c r="I36" s="4">
        <f t="shared" si="14"/>
        <v>0</v>
      </c>
      <c r="J36" s="4">
        <f t="shared" si="14"/>
        <v>0</v>
      </c>
      <c r="K36" s="4">
        <f t="shared" si="14"/>
        <v>0</v>
      </c>
    </row>
    <row r="37" spans="1:11" ht="15.95" customHeight="1" x14ac:dyDescent="0.25">
      <c r="A37" s="55" t="s">
        <v>519</v>
      </c>
      <c r="B37" s="56" t="s">
        <v>603</v>
      </c>
      <c r="C37" s="51"/>
      <c r="D37" s="9" t="s">
        <v>177</v>
      </c>
      <c r="E37" s="4">
        <f>E38+E39</f>
        <v>7620</v>
      </c>
      <c r="F37" s="4">
        <f t="shared" ref="F37:K37" si="15">F38+F39</f>
        <v>112.5</v>
      </c>
      <c r="G37" s="4">
        <f t="shared" si="15"/>
        <v>7507.5</v>
      </c>
      <c r="H37" s="4">
        <f t="shared" si="15"/>
        <v>0</v>
      </c>
      <c r="I37" s="4">
        <f t="shared" si="15"/>
        <v>0</v>
      </c>
      <c r="J37" s="4">
        <f t="shared" si="15"/>
        <v>0</v>
      </c>
      <c r="K37" s="4">
        <f t="shared" si="15"/>
        <v>0</v>
      </c>
    </row>
    <row r="38" spans="1:11" ht="15.95" customHeight="1" x14ac:dyDescent="0.25">
      <c r="A38" s="55"/>
      <c r="B38" s="56"/>
      <c r="C38" s="51"/>
      <c r="D38" s="9" t="s">
        <v>17</v>
      </c>
      <c r="E38" s="4">
        <f>SUM(F38:K38)</f>
        <v>7620</v>
      </c>
      <c r="F38" s="4">
        <v>112.5</v>
      </c>
      <c r="G38" s="4">
        <v>7507.5</v>
      </c>
      <c r="H38" s="4">
        <v>0</v>
      </c>
      <c r="I38" s="4">
        <v>0</v>
      </c>
      <c r="J38" s="4">
        <v>0</v>
      </c>
      <c r="K38" s="4">
        <v>0</v>
      </c>
    </row>
    <row r="39" spans="1:11" ht="15.95" customHeight="1" x14ac:dyDescent="0.25">
      <c r="A39" s="55"/>
      <c r="B39" s="56"/>
      <c r="C39" s="51"/>
      <c r="D39" s="9" t="s">
        <v>19</v>
      </c>
      <c r="E39" s="4">
        <f>SUM(F39:K39)</f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 ht="15.95" customHeight="1" x14ac:dyDescent="0.25">
      <c r="A40" s="55" t="s">
        <v>520</v>
      </c>
      <c r="B40" s="56" t="s">
        <v>602</v>
      </c>
      <c r="C40" s="51"/>
      <c r="D40" s="9" t="s">
        <v>177</v>
      </c>
      <c r="E40" s="4">
        <f>E41+E42</f>
        <v>23031.1</v>
      </c>
      <c r="F40" s="4">
        <f t="shared" ref="F40:K40" si="16">SUM(F41:F42)</f>
        <v>23031.1</v>
      </c>
      <c r="G40" s="4">
        <f t="shared" si="16"/>
        <v>0</v>
      </c>
      <c r="H40" s="4">
        <f t="shared" si="16"/>
        <v>0</v>
      </c>
      <c r="I40" s="4">
        <f t="shared" si="16"/>
        <v>0</v>
      </c>
      <c r="J40" s="4">
        <f t="shared" si="16"/>
        <v>0</v>
      </c>
      <c r="K40" s="4">
        <f t="shared" si="16"/>
        <v>0</v>
      </c>
    </row>
    <row r="41" spans="1:11" ht="15.95" customHeight="1" x14ac:dyDescent="0.25">
      <c r="A41" s="55"/>
      <c r="B41" s="56"/>
      <c r="C41" s="51"/>
      <c r="D41" s="9" t="s">
        <v>17</v>
      </c>
      <c r="E41" s="4">
        <f>SUM(F41:K41)</f>
        <v>23031.1</v>
      </c>
      <c r="F41" s="4">
        <v>23031.1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 ht="15.95" customHeight="1" x14ac:dyDescent="0.25">
      <c r="A42" s="55"/>
      <c r="B42" s="56"/>
      <c r="C42" s="51"/>
      <c r="D42" s="9" t="s">
        <v>19</v>
      </c>
      <c r="E42" s="4">
        <f>SUM(F42:K42)</f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 ht="15.95" customHeight="1" x14ac:dyDescent="0.25">
      <c r="A43" s="55" t="s">
        <v>521</v>
      </c>
      <c r="B43" s="56" t="s">
        <v>466</v>
      </c>
      <c r="C43" s="51"/>
      <c r="D43" s="9" t="s">
        <v>177</v>
      </c>
      <c r="E43" s="4">
        <f>E44+E45</f>
        <v>0</v>
      </c>
      <c r="F43" s="4">
        <f t="shared" ref="F43:K43" si="17">SUM(F44:F45)</f>
        <v>0</v>
      </c>
      <c r="G43" s="4">
        <f t="shared" si="17"/>
        <v>0</v>
      </c>
      <c r="H43" s="4">
        <f t="shared" si="17"/>
        <v>0</v>
      </c>
      <c r="I43" s="4">
        <f t="shared" si="17"/>
        <v>0</v>
      </c>
      <c r="J43" s="4">
        <f t="shared" si="17"/>
        <v>0</v>
      </c>
      <c r="K43" s="4">
        <f t="shared" si="17"/>
        <v>0</v>
      </c>
    </row>
    <row r="44" spans="1:11" ht="15.95" customHeight="1" x14ac:dyDescent="0.25">
      <c r="A44" s="55"/>
      <c r="B44" s="56"/>
      <c r="C44" s="51"/>
      <c r="D44" s="9" t="s">
        <v>17</v>
      </c>
      <c r="E44" s="4">
        <f>SUM(F44:K44)</f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 ht="15.95" customHeight="1" x14ac:dyDescent="0.25">
      <c r="A45" s="55"/>
      <c r="B45" s="56"/>
      <c r="C45" s="51"/>
      <c r="D45" s="9" t="s">
        <v>19</v>
      </c>
      <c r="E45" s="4">
        <f>SUM(F45:K45)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 ht="15.95" customHeight="1" x14ac:dyDescent="0.25">
      <c r="A46" s="55" t="s">
        <v>522</v>
      </c>
      <c r="B46" s="56" t="s">
        <v>509</v>
      </c>
      <c r="C46" s="51"/>
      <c r="D46" s="9" t="s">
        <v>177</v>
      </c>
      <c r="E46" s="4">
        <f>E47+E48</f>
        <v>3551.7</v>
      </c>
      <c r="F46" s="4">
        <f t="shared" ref="F46:K46" si="18">SUM(F47:F48)</f>
        <v>68.599999999999994</v>
      </c>
      <c r="G46" s="4">
        <f t="shared" si="18"/>
        <v>3210.7999999999997</v>
      </c>
      <c r="H46" s="4">
        <f t="shared" si="18"/>
        <v>272.3</v>
      </c>
      <c r="I46" s="4">
        <f t="shared" si="18"/>
        <v>0</v>
      </c>
      <c r="J46" s="4">
        <f t="shared" si="18"/>
        <v>0</v>
      </c>
      <c r="K46" s="4">
        <f t="shared" si="18"/>
        <v>0</v>
      </c>
    </row>
    <row r="47" spans="1:11" ht="15.95" customHeight="1" x14ac:dyDescent="0.25">
      <c r="A47" s="55"/>
      <c r="B47" s="56"/>
      <c r="C47" s="51"/>
      <c r="D47" s="9" t="s">
        <v>17</v>
      </c>
      <c r="E47" s="4">
        <f>SUM(F47:K47)</f>
        <v>3094.8999999999996</v>
      </c>
      <c r="F47" s="4">
        <v>68.599999999999994</v>
      </c>
      <c r="G47" s="4">
        <v>2999.1</v>
      </c>
      <c r="H47" s="4">
        <f>27.2</f>
        <v>27.2</v>
      </c>
      <c r="I47" s="4">
        <v>0</v>
      </c>
      <c r="J47" s="4">
        <v>0</v>
      </c>
      <c r="K47" s="4">
        <v>0</v>
      </c>
    </row>
    <row r="48" spans="1:11" ht="15.95" customHeight="1" x14ac:dyDescent="0.25">
      <c r="A48" s="55"/>
      <c r="B48" s="56"/>
      <c r="C48" s="52"/>
      <c r="D48" s="9" t="s">
        <v>19</v>
      </c>
      <c r="E48" s="4">
        <f>SUM(F48:K48)</f>
        <v>456.79999999999995</v>
      </c>
      <c r="F48" s="4">
        <v>0</v>
      </c>
      <c r="G48" s="4">
        <v>211.7</v>
      </c>
      <c r="H48" s="4">
        <f>245.1</f>
        <v>245.1</v>
      </c>
      <c r="I48" s="4">
        <v>0</v>
      </c>
      <c r="J48" s="4">
        <v>0</v>
      </c>
      <c r="K48" s="4">
        <v>0</v>
      </c>
    </row>
    <row r="49" spans="1:11" ht="15.95" customHeight="1" x14ac:dyDescent="0.25">
      <c r="A49" s="55" t="s">
        <v>22</v>
      </c>
      <c r="B49" s="56" t="s">
        <v>486</v>
      </c>
      <c r="C49" s="57" t="s">
        <v>23</v>
      </c>
      <c r="D49" s="9" t="s">
        <v>177</v>
      </c>
      <c r="E49" s="4">
        <f>E50+E51+E52</f>
        <v>104896</v>
      </c>
      <c r="F49" s="4">
        <f t="shared" ref="F49:K49" si="19">F50+F51+F52</f>
        <v>1703.3</v>
      </c>
      <c r="G49" s="4">
        <f t="shared" si="19"/>
        <v>0</v>
      </c>
      <c r="H49" s="4">
        <f t="shared" si="19"/>
        <v>600</v>
      </c>
      <c r="I49" s="4">
        <f>I50+I51+I52</f>
        <v>0</v>
      </c>
      <c r="J49" s="4">
        <f>J50+J51+J52</f>
        <v>0</v>
      </c>
      <c r="K49" s="4">
        <f t="shared" si="19"/>
        <v>102592.7</v>
      </c>
    </row>
    <row r="50" spans="1:11" ht="15.95" customHeight="1" x14ac:dyDescent="0.25">
      <c r="A50" s="55"/>
      <c r="B50" s="56"/>
      <c r="C50" s="57"/>
      <c r="D50" s="9" t="s">
        <v>17</v>
      </c>
      <c r="E50" s="4">
        <f>SUM(F50:K50)</f>
        <v>3329.3</v>
      </c>
      <c r="F50" s="4">
        <v>1703.3</v>
      </c>
      <c r="G50" s="4">
        <v>0</v>
      </c>
      <c r="H50" s="4">
        <v>600</v>
      </c>
      <c r="I50" s="4">
        <v>0</v>
      </c>
      <c r="J50" s="4">
        <v>0</v>
      </c>
      <c r="K50" s="4">
        <v>1026</v>
      </c>
    </row>
    <row r="51" spans="1:11" ht="15.95" customHeight="1" x14ac:dyDescent="0.25">
      <c r="A51" s="55"/>
      <c r="B51" s="56"/>
      <c r="C51" s="57"/>
      <c r="D51" s="9" t="s">
        <v>19</v>
      </c>
      <c r="E51" s="4">
        <f>SUM(F51:K51)</f>
        <v>101566.7</v>
      </c>
      <c r="F51" s="4">
        <f>171430.6-171430.6</f>
        <v>0</v>
      </c>
      <c r="G51" s="4">
        <v>0</v>
      </c>
      <c r="H51" s="4">
        <v>0</v>
      </c>
      <c r="I51" s="4">
        <v>0</v>
      </c>
      <c r="J51" s="4">
        <f>G51</f>
        <v>0</v>
      </c>
      <c r="K51" s="4">
        <v>101566.7</v>
      </c>
    </row>
    <row r="52" spans="1:11" ht="15.95" customHeight="1" x14ac:dyDescent="0.25">
      <c r="A52" s="55"/>
      <c r="B52" s="56"/>
      <c r="C52" s="57"/>
      <c r="D52" s="9" t="s">
        <v>18</v>
      </c>
      <c r="E52" s="4">
        <f>SUM(F52:K52)</f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</row>
    <row r="53" spans="1:11" ht="15.95" customHeight="1" x14ac:dyDescent="0.25">
      <c r="A53" s="55" t="s">
        <v>24</v>
      </c>
      <c r="B53" s="56" t="s">
        <v>488</v>
      </c>
      <c r="C53" s="57" t="s">
        <v>30</v>
      </c>
      <c r="D53" s="9" t="s">
        <v>177</v>
      </c>
      <c r="E53" s="4">
        <f>E54+E55+E56</f>
        <v>12058.7</v>
      </c>
      <c r="F53" s="4">
        <f t="shared" ref="F53:K53" si="20">F54+F55+F56</f>
        <v>5437.2</v>
      </c>
      <c r="G53" s="4">
        <f t="shared" si="20"/>
        <v>6621.5</v>
      </c>
      <c r="H53" s="4">
        <f t="shared" si="20"/>
        <v>0</v>
      </c>
      <c r="I53" s="4">
        <f t="shared" si="20"/>
        <v>0</v>
      </c>
      <c r="J53" s="4">
        <f t="shared" si="20"/>
        <v>0</v>
      </c>
      <c r="K53" s="4">
        <f t="shared" si="20"/>
        <v>0</v>
      </c>
    </row>
    <row r="54" spans="1:11" ht="15.95" customHeight="1" x14ac:dyDescent="0.25">
      <c r="A54" s="55"/>
      <c r="B54" s="56"/>
      <c r="C54" s="57"/>
      <c r="D54" s="9" t="s">
        <v>17</v>
      </c>
      <c r="E54" s="4">
        <f>SUM(F54:K54)</f>
        <v>12058.7</v>
      </c>
      <c r="F54" s="4">
        <v>5437.2</v>
      </c>
      <c r="G54" s="4">
        <v>6621.5</v>
      </c>
      <c r="H54" s="4">
        <v>0</v>
      </c>
      <c r="I54" s="4">
        <v>0</v>
      </c>
      <c r="J54" s="4">
        <v>0</v>
      </c>
      <c r="K54" s="4">
        <v>0</v>
      </c>
    </row>
    <row r="55" spans="1:11" ht="15.95" customHeight="1" x14ac:dyDescent="0.25">
      <c r="A55" s="55"/>
      <c r="B55" s="56"/>
      <c r="C55" s="57"/>
      <c r="D55" s="9" t="s">
        <v>19</v>
      </c>
      <c r="E55" s="4">
        <f>SUM(F55:K55)</f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1" ht="15.95" customHeight="1" x14ac:dyDescent="0.25">
      <c r="A56" s="55"/>
      <c r="B56" s="56"/>
      <c r="C56" s="57"/>
      <c r="D56" s="9" t="s">
        <v>18</v>
      </c>
      <c r="E56" s="4">
        <f>SUM(F56:K56)</f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1" ht="15.95" customHeight="1" x14ac:dyDescent="0.25">
      <c r="A57" s="55" t="s">
        <v>26</v>
      </c>
      <c r="B57" s="56" t="s">
        <v>511</v>
      </c>
      <c r="C57" s="57" t="s">
        <v>600</v>
      </c>
      <c r="D57" s="9" t="s">
        <v>177</v>
      </c>
      <c r="E57" s="4">
        <f>E58+E59</f>
        <v>9243</v>
      </c>
      <c r="F57" s="4">
        <f t="shared" ref="F57:K57" si="21">F58+F59</f>
        <v>2074</v>
      </c>
      <c r="G57" s="4">
        <f t="shared" si="21"/>
        <v>5016.8</v>
      </c>
      <c r="H57" s="4">
        <f t="shared" si="21"/>
        <v>0</v>
      </c>
      <c r="I57" s="4">
        <f t="shared" si="21"/>
        <v>0</v>
      </c>
      <c r="J57" s="4">
        <f t="shared" si="21"/>
        <v>0</v>
      </c>
      <c r="K57" s="4">
        <f t="shared" si="21"/>
        <v>2152.1999999999998</v>
      </c>
    </row>
    <row r="58" spans="1:11" ht="15.95" customHeight="1" x14ac:dyDescent="0.25">
      <c r="A58" s="55"/>
      <c r="B58" s="56"/>
      <c r="C58" s="57"/>
      <c r="D58" s="9" t="s">
        <v>17</v>
      </c>
      <c r="E58" s="4">
        <f>SUM(F58:K58)</f>
        <v>9243</v>
      </c>
      <c r="F58" s="4">
        <f>202+1872</f>
        <v>2074</v>
      </c>
      <c r="G58" s="4">
        <v>5016.8</v>
      </c>
      <c r="H58" s="4">
        <v>0</v>
      </c>
      <c r="I58" s="4">
        <v>0</v>
      </c>
      <c r="J58" s="4">
        <v>0</v>
      </c>
      <c r="K58" s="4">
        <v>2152.1999999999998</v>
      </c>
    </row>
    <row r="59" spans="1:11" ht="15.95" customHeight="1" x14ac:dyDescent="0.25">
      <c r="A59" s="55"/>
      <c r="B59" s="56"/>
      <c r="C59" s="57"/>
      <c r="D59" s="9" t="s">
        <v>19</v>
      </c>
      <c r="E59" s="4">
        <f>SUM(F59:K59)</f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1" ht="18" customHeight="1" x14ac:dyDescent="0.25">
      <c r="A60" s="58" t="s">
        <v>641</v>
      </c>
      <c r="B60" s="59"/>
      <c r="C60" s="50"/>
      <c r="D60" s="9" t="s">
        <v>177</v>
      </c>
      <c r="E60" s="4">
        <f>E61+E62+E63</f>
        <v>188040.59999999998</v>
      </c>
      <c r="F60" s="4">
        <f t="shared" ref="F60:K60" si="22">F61+F62+F63</f>
        <v>41715.799999999996</v>
      </c>
      <c r="G60" s="4">
        <f t="shared" si="22"/>
        <v>27410.7</v>
      </c>
      <c r="H60" s="4">
        <f t="shared" si="22"/>
        <v>6339.6</v>
      </c>
      <c r="I60" s="4">
        <f t="shared" si="22"/>
        <v>0</v>
      </c>
      <c r="J60" s="4">
        <f t="shared" si="22"/>
        <v>0</v>
      </c>
      <c r="K60" s="4">
        <f t="shared" si="22"/>
        <v>112574.5</v>
      </c>
    </row>
    <row r="61" spans="1:11" ht="18" customHeight="1" x14ac:dyDescent="0.25">
      <c r="A61" s="60"/>
      <c r="B61" s="61"/>
      <c r="C61" s="51"/>
      <c r="D61" s="9" t="s">
        <v>17</v>
      </c>
      <c r="E61" s="4">
        <f>SUM(F61:K61)</f>
        <v>86017.099999999991</v>
      </c>
      <c r="F61" s="4">
        <f>F11+F26+F35+F50+F54+F58</f>
        <v>41715.799999999996</v>
      </c>
      <c r="G61" s="4">
        <f t="shared" ref="G61:H61" si="23">G11+G26+G35+G50+G54+G58</f>
        <v>27199</v>
      </c>
      <c r="H61" s="4">
        <f t="shared" si="23"/>
        <v>6094.5</v>
      </c>
      <c r="I61" s="4">
        <f>I11+I26+I35+I50+I54+I58</f>
        <v>0</v>
      </c>
      <c r="J61" s="4">
        <f t="shared" ref="J61:K61" si="24">J11+J26+J35+J50+J54+J58</f>
        <v>0</v>
      </c>
      <c r="K61" s="4">
        <f t="shared" si="24"/>
        <v>11007.8</v>
      </c>
    </row>
    <row r="62" spans="1:11" ht="18" customHeight="1" x14ac:dyDescent="0.25">
      <c r="A62" s="60"/>
      <c r="B62" s="61"/>
      <c r="C62" s="51"/>
      <c r="D62" s="9" t="s">
        <v>19</v>
      </c>
      <c r="E62" s="4">
        <f>SUM(F62:K62)</f>
        <v>102023.5</v>
      </c>
      <c r="F62" s="4">
        <f>F12+F27+F36+F51+F55+F59</f>
        <v>0</v>
      </c>
      <c r="G62" s="4">
        <f t="shared" ref="G62:K62" si="25">G12+G27+G36+G51+G55+G59</f>
        <v>211.7</v>
      </c>
      <c r="H62" s="4">
        <f t="shared" si="25"/>
        <v>245.1</v>
      </c>
      <c r="I62" s="4">
        <f t="shared" si="25"/>
        <v>0</v>
      </c>
      <c r="J62" s="4">
        <f t="shared" si="25"/>
        <v>0</v>
      </c>
      <c r="K62" s="4">
        <f t="shared" si="25"/>
        <v>101566.7</v>
      </c>
    </row>
    <row r="63" spans="1:11" ht="18" customHeight="1" x14ac:dyDescent="0.25">
      <c r="A63" s="62"/>
      <c r="B63" s="63"/>
      <c r="C63" s="52"/>
      <c r="D63" s="9" t="s">
        <v>18</v>
      </c>
      <c r="E63" s="4">
        <f>SUM(F63:I63)</f>
        <v>0</v>
      </c>
      <c r="F63" s="4">
        <f>F52</f>
        <v>0</v>
      </c>
      <c r="G63" s="4">
        <f t="shared" ref="G63:K63" si="26">G52</f>
        <v>0</v>
      </c>
      <c r="H63" s="4">
        <f t="shared" si="26"/>
        <v>0</v>
      </c>
      <c r="I63" s="4">
        <f t="shared" si="26"/>
        <v>0</v>
      </c>
      <c r="J63" s="4">
        <f t="shared" si="26"/>
        <v>0</v>
      </c>
      <c r="K63" s="4">
        <f t="shared" si="26"/>
        <v>0</v>
      </c>
    </row>
    <row r="64" spans="1:11" ht="18" customHeight="1" x14ac:dyDescent="0.25">
      <c r="A64" s="57" t="s">
        <v>336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</row>
    <row r="65" spans="1:11" ht="31.5" customHeight="1" x14ac:dyDescent="0.25">
      <c r="A65" s="49" t="s">
        <v>356</v>
      </c>
      <c r="B65" s="66" t="s">
        <v>53</v>
      </c>
      <c r="C65" s="52" t="s">
        <v>577</v>
      </c>
      <c r="D65" s="29" t="s">
        <v>177</v>
      </c>
      <c r="E65" s="30">
        <f>E66</f>
        <v>0</v>
      </c>
      <c r="F65" s="30">
        <f t="shared" ref="F65:K65" si="27">F66</f>
        <v>0</v>
      </c>
      <c r="G65" s="30">
        <f t="shared" si="27"/>
        <v>0</v>
      </c>
      <c r="H65" s="30">
        <f t="shared" si="27"/>
        <v>0</v>
      </c>
      <c r="I65" s="30">
        <f t="shared" si="27"/>
        <v>0</v>
      </c>
      <c r="J65" s="30">
        <f t="shared" si="27"/>
        <v>0</v>
      </c>
      <c r="K65" s="30">
        <f t="shared" si="27"/>
        <v>0</v>
      </c>
    </row>
    <row r="66" spans="1:11" ht="18" customHeight="1" x14ac:dyDescent="0.25">
      <c r="A66" s="55"/>
      <c r="B66" s="56"/>
      <c r="C66" s="57"/>
      <c r="D66" s="9" t="s">
        <v>17</v>
      </c>
      <c r="E66" s="4">
        <f>SUM(F66:K66)</f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 ht="18" customHeight="1" x14ac:dyDescent="0.25">
      <c r="A67" s="55" t="s">
        <v>357</v>
      </c>
      <c r="B67" s="56" t="s">
        <v>54</v>
      </c>
      <c r="C67" s="57" t="s">
        <v>577</v>
      </c>
      <c r="D67" s="9" t="s">
        <v>177</v>
      </c>
      <c r="E67" s="4">
        <f>E68</f>
        <v>0</v>
      </c>
      <c r="F67" s="4">
        <f t="shared" ref="F67:K67" si="28">F68</f>
        <v>0</v>
      </c>
      <c r="G67" s="4">
        <f t="shared" si="28"/>
        <v>0</v>
      </c>
      <c r="H67" s="4">
        <f t="shared" si="28"/>
        <v>0</v>
      </c>
      <c r="I67" s="4">
        <f t="shared" si="28"/>
        <v>0</v>
      </c>
      <c r="J67" s="4">
        <f t="shared" si="28"/>
        <v>0</v>
      </c>
      <c r="K67" s="4">
        <f t="shared" si="28"/>
        <v>0</v>
      </c>
    </row>
    <row r="68" spans="1:11" ht="27.75" customHeight="1" x14ac:dyDescent="0.25">
      <c r="A68" s="55"/>
      <c r="B68" s="56"/>
      <c r="C68" s="57"/>
      <c r="D68" s="9" t="s">
        <v>17</v>
      </c>
      <c r="E68" s="4">
        <f>SUM(F68:K68)</f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 ht="18" customHeight="1" x14ac:dyDescent="0.25">
      <c r="A69" s="55" t="s">
        <v>358</v>
      </c>
      <c r="B69" s="56" t="s">
        <v>55</v>
      </c>
      <c r="C69" s="57" t="s">
        <v>577</v>
      </c>
      <c r="D69" s="9" t="s">
        <v>177</v>
      </c>
      <c r="E69" s="4">
        <f>E70</f>
        <v>1200</v>
      </c>
      <c r="F69" s="4">
        <f t="shared" ref="F69:K69" si="29">F70</f>
        <v>0</v>
      </c>
      <c r="G69" s="4">
        <f t="shared" si="29"/>
        <v>400</v>
      </c>
      <c r="H69" s="4">
        <f t="shared" si="29"/>
        <v>0</v>
      </c>
      <c r="I69" s="4">
        <f t="shared" si="29"/>
        <v>0</v>
      </c>
      <c r="J69" s="4">
        <f t="shared" si="29"/>
        <v>400</v>
      </c>
      <c r="K69" s="4">
        <f t="shared" si="29"/>
        <v>400</v>
      </c>
    </row>
    <row r="70" spans="1:11" ht="18" customHeight="1" x14ac:dyDescent="0.25">
      <c r="A70" s="55"/>
      <c r="B70" s="56"/>
      <c r="C70" s="57"/>
      <c r="D70" s="9" t="s">
        <v>17</v>
      </c>
      <c r="E70" s="4">
        <f>SUM(F70:K70)</f>
        <v>1200</v>
      </c>
      <c r="F70" s="4">
        <v>0</v>
      </c>
      <c r="G70" s="4">
        <v>400</v>
      </c>
      <c r="H70" s="4">
        <v>0</v>
      </c>
      <c r="I70" s="4">
        <v>0</v>
      </c>
      <c r="J70" s="4">
        <v>400</v>
      </c>
      <c r="K70" s="4">
        <v>400</v>
      </c>
    </row>
    <row r="71" spans="1:11" ht="18" customHeight="1" x14ac:dyDescent="0.25">
      <c r="A71" s="55" t="s">
        <v>359</v>
      </c>
      <c r="B71" s="56" t="s">
        <v>56</v>
      </c>
      <c r="C71" s="57" t="s">
        <v>577</v>
      </c>
      <c r="D71" s="9" t="s">
        <v>177</v>
      </c>
      <c r="E71" s="4">
        <f>E72</f>
        <v>400</v>
      </c>
      <c r="F71" s="4">
        <f t="shared" ref="F71:K71" si="30">F72</f>
        <v>0</v>
      </c>
      <c r="G71" s="4">
        <f t="shared" si="30"/>
        <v>0</v>
      </c>
      <c r="H71" s="4">
        <f t="shared" si="30"/>
        <v>400</v>
      </c>
      <c r="I71" s="4">
        <f t="shared" si="30"/>
        <v>0</v>
      </c>
      <c r="J71" s="4">
        <f t="shared" si="30"/>
        <v>0</v>
      </c>
      <c r="K71" s="4">
        <f t="shared" si="30"/>
        <v>0</v>
      </c>
    </row>
    <row r="72" spans="1:11" ht="18" customHeight="1" x14ac:dyDescent="0.25">
      <c r="A72" s="55"/>
      <c r="B72" s="56"/>
      <c r="C72" s="57"/>
      <c r="D72" s="9" t="s">
        <v>17</v>
      </c>
      <c r="E72" s="4">
        <f>SUM(F72:K72)</f>
        <v>400</v>
      </c>
      <c r="F72" s="4">
        <v>0</v>
      </c>
      <c r="G72" s="4">
        <v>0</v>
      </c>
      <c r="H72" s="4">
        <v>400</v>
      </c>
      <c r="I72" s="4">
        <v>0</v>
      </c>
      <c r="J72" s="4">
        <v>0</v>
      </c>
      <c r="K72" s="4">
        <v>0</v>
      </c>
    </row>
    <row r="73" spans="1:11" ht="18" customHeight="1" x14ac:dyDescent="0.25">
      <c r="A73" s="55" t="s">
        <v>360</v>
      </c>
      <c r="B73" s="56" t="s">
        <v>57</v>
      </c>
      <c r="C73" s="57" t="s">
        <v>577</v>
      </c>
      <c r="D73" s="9" t="s">
        <v>177</v>
      </c>
      <c r="E73" s="4">
        <f>E74</f>
        <v>400</v>
      </c>
      <c r="F73" s="4">
        <f t="shared" ref="F73:K73" si="31">F74</f>
        <v>0</v>
      </c>
      <c r="G73" s="4">
        <f t="shared" si="31"/>
        <v>0</v>
      </c>
      <c r="H73" s="4">
        <f t="shared" si="31"/>
        <v>0</v>
      </c>
      <c r="I73" s="4">
        <f t="shared" si="31"/>
        <v>400</v>
      </c>
      <c r="J73" s="4">
        <f t="shared" si="31"/>
        <v>0</v>
      </c>
      <c r="K73" s="4">
        <f t="shared" si="31"/>
        <v>0</v>
      </c>
    </row>
    <row r="74" spans="1:11" ht="18" customHeight="1" x14ac:dyDescent="0.25">
      <c r="A74" s="55"/>
      <c r="B74" s="56"/>
      <c r="C74" s="57"/>
      <c r="D74" s="9" t="s">
        <v>17</v>
      </c>
      <c r="E74" s="4">
        <f>SUM(F74:K74)</f>
        <v>400</v>
      </c>
      <c r="F74" s="4">
        <v>0</v>
      </c>
      <c r="G74" s="4">
        <v>0</v>
      </c>
      <c r="H74" s="4">
        <v>0</v>
      </c>
      <c r="I74" s="4">
        <v>400</v>
      </c>
      <c r="J74" s="4">
        <v>0</v>
      </c>
      <c r="K74" s="4">
        <v>0</v>
      </c>
    </row>
    <row r="75" spans="1:11" ht="18" customHeight="1" x14ac:dyDescent="0.25">
      <c r="A75" s="55" t="s">
        <v>361</v>
      </c>
      <c r="B75" s="56" t="s">
        <v>58</v>
      </c>
      <c r="C75" s="57" t="s">
        <v>577</v>
      </c>
      <c r="D75" s="9" t="s">
        <v>177</v>
      </c>
      <c r="E75" s="4">
        <f>E76</f>
        <v>400</v>
      </c>
      <c r="F75" s="4">
        <f t="shared" ref="F75:K75" si="32">F76</f>
        <v>0</v>
      </c>
      <c r="G75" s="4">
        <f t="shared" si="32"/>
        <v>0</v>
      </c>
      <c r="H75" s="4">
        <f t="shared" si="32"/>
        <v>400</v>
      </c>
      <c r="I75" s="4">
        <f t="shared" si="32"/>
        <v>0</v>
      </c>
      <c r="J75" s="4">
        <f t="shared" si="32"/>
        <v>0</v>
      </c>
      <c r="K75" s="4">
        <f t="shared" si="32"/>
        <v>0</v>
      </c>
    </row>
    <row r="76" spans="1:11" ht="18" customHeight="1" x14ac:dyDescent="0.25">
      <c r="A76" s="55"/>
      <c r="B76" s="56"/>
      <c r="C76" s="57"/>
      <c r="D76" s="9" t="s">
        <v>17</v>
      </c>
      <c r="E76" s="4">
        <f>SUM(F76:K76)</f>
        <v>400</v>
      </c>
      <c r="F76" s="4">
        <v>0</v>
      </c>
      <c r="G76" s="4">
        <v>0</v>
      </c>
      <c r="H76" s="4">
        <v>400</v>
      </c>
      <c r="I76" s="4">
        <v>0</v>
      </c>
      <c r="J76" s="4">
        <v>0</v>
      </c>
      <c r="K76" s="4">
        <v>0</v>
      </c>
    </row>
    <row r="77" spans="1:11" ht="18" customHeight="1" x14ac:dyDescent="0.25">
      <c r="A77" s="55" t="s">
        <v>362</v>
      </c>
      <c r="B77" s="56" t="s">
        <v>59</v>
      </c>
      <c r="C77" s="57" t="s">
        <v>577</v>
      </c>
      <c r="D77" s="9" t="s">
        <v>177</v>
      </c>
      <c r="E77" s="4">
        <f>E78</f>
        <v>400</v>
      </c>
      <c r="F77" s="4">
        <f t="shared" ref="F77:K77" si="33">F78</f>
        <v>0</v>
      </c>
      <c r="G77" s="4">
        <f t="shared" si="33"/>
        <v>0</v>
      </c>
      <c r="H77" s="4">
        <f t="shared" si="33"/>
        <v>0</v>
      </c>
      <c r="I77" s="4">
        <f t="shared" si="33"/>
        <v>400</v>
      </c>
      <c r="J77" s="4">
        <f t="shared" si="33"/>
        <v>0</v>
      </c>
      <c r="K77" s="4">
        <f t="shared" si="33"/>
        <v>0</v>
      </c>
    </row>
    <row r="78" spans="1:11" ht="18" customHeight="1" x14ac:dyDescent="0.25">
      <c r="A78" s="55"/>
      <c r="B78" s="56"/>
      <c r="C78" s="57"/>
      <c r="D78" s="9" t="s">
        <v>17</v>
      </c>
      <c r="E78" s="4">
        <f>SUM(F78:K78)</f>
        <v>400</v>
      </c>
      <c r="F78" s="4">
        <v>0</v>
      </c>
      <c r="G78" s="4">
        <v>0</v>
      </c>
      <c r="H78" s="4">
        <v>0</v>
      </c>
      <c r="I78" s="4">
        <v>400</v>
      </c>
      <c r="J78" s="4">
        <v>0</v>
      </c>
      <c r="K78" s="4">
        <v>0</v>
      </c>
    </row>
    <row r="79" spans="1:11" ht="18" customHeight="1" x14ac:dyDescent="0.25">
      <c r="A79" s="55" t="s">
        <v>363</v>
      </c>
      <c r="B79" s="56" t="s">
        <v>60</v>
      </c>
      <c r="C79" s="57" t="s">
        <v>599</v>
      </c>
      <c r="D79" s="9" t="s">
        <v>177</v>
      </c>
      <c r="E79" s="4">
        <f>E80</f>
        <v>1200</v>
      </c>
      <c r="F79" s="4">
        <f t="shared" ref="F79:K79" si="34">F80</f>
        <v>0</v>
      </c>
      <c r="G79" s="4">
        <f t="shared" si="34"/>
        <v>400</v>
      </c>
      <c r="H79" s="4">
        <f t="shared" si="34"/>
        <v>0</v>
      </c>
      <c r="I79" s="4">
        <f t="shared" si="34"/>
        <v>0</v>
      </c>
      <c r="J79" s="4">
        <f t="shared" si="34"/>
        <v>400</v>
      </c>
      <c r="K79" s="4">
        <f t="shared" si="34"/>
        <v>400</v>
      </c>
    </row>
    <row r="80" spans="1:11" ht="18" customHeight="1" x14ac:dyDescent="0.25">
      <c r="A80" s="55"/>
      <c r="B80" s="56"/>
      <c r="C80" s="57"/>
      <c r="D80" s="9" t="s">
        <v>17</v>
      </c>
      <c r="E80" s="4">
        <f>SUM(F80:K80)</f>
        <v>1200</v>
      </c>
      <c r="F80" s="4">
        <v>0</v>
      </c>
      <c r="G80" s="4">
        <v>400</v>
      </c>
      <c r="H80" s="4">
        <v>0</v>
      </c>
      <c r="I80" s="4">
        <v>0</v>
      </c>
      <c r="J80" s="4">
        <v>400</v>
      </c>
      <c r="K80" s="4">
        <v>400</v>
      </c>
    </row>
    <row r="81" spans="1:11" ht="18" customHeight="1" x14ac:dyDescent="0.25">
      <c r="A81" s="58" t="s">
        <v>640</v>
      </c>
      <c r="B81" s="59"/>
      <c r="C81" s="55"/>
      <c r="D81" s="9" t="s">
        <v>177</v>
      </c>
      <c r="E81" s="4">
        <f>E82+E83</f>
        <v>4000</v>
      </c>
      <c r="F81" s="4">
        <f t="shared" ref="F81:K81" si="35">F80+F78+F76+F74+F72+F70+F68+F66</f>
        <v>0</v>
      </c>
      <c r="G81" s="4">
        <f t="shared" si="35"/>
        <v>800</v>
      </c>
      <c r="H81" s="4">
        <f t="shared" si="35"/>
        <v>800</v>
      </c>
      <c r="I81" s="4">
        <f t="shared" si="35"/>
        <v>800</v>
      </c>
      <c r="J81" s="4">
        <f t="shared" si="35"/>
        <v>800</v>
      </c>
      <c r="K81" s="4">
        <f t="shared" si="35"/>
        <v>800</v>
      </c>
    </row>
    <row r="82" spans="1:11" ht="18" customHeight="1" x14ac:dyDescent="0.25">
      <c r="A82" s="60"/>
      <c r="B82" s="61"/>
      <c r="C82" s="55"/>
      <c r="D82" s="9" t="s">
        <v>17</v>
      </c>
      <c r="E82" s="4">
        <f>SUM(F82:K82)</f>
        <v>4000</v>
      </c>
      <c r="F82" s="4">
        <f t="shared" ref="F82:K82" si="36">F80+F78+F76+F74+F72+F70+F68+F66</f>
        <v>0</v>
      </c>
      <c r="G82" s="4">
        <f t="shared" si="36"/>
        <v>800</v>
      </c>
      <c r="H82" s="4">
        <f t="shared" si="36"/>
        <v>800</v>
      </c>
      <c r="I82" s="4">
        <f t="shared" si="36"/>
        <v>800</v>
      </c>
      <c r="J82" s="4">
        <f t="shared" si="36"/>
        <v>800</v>
      </c>
      <c r="K82" s="4">
        <f t="shared" si="36"/>
        <v>800</v>
      </c>
    </row>
    <row r="83" spans="1:11" ht="18" customHeight="1" x14ac:dyDescent="0.25">
      <c r="A83" s="62"/>
      <c r="B83" s="63"/>
      <c r="C83" s="55"/>
      <c r="D83" s="12" t="s">
        <v>19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 ht="18" customHeight="1" x14ac:dyDescent="0.25">
      <c r="A84" s="95" t="s">
        <v>664</v>
      </c>
      <c r="B84" s="96"/>
      <c r="C84" s="96"/>
      <c r="D84" s="96"/>
      <c r="E84" s="96"/>
      <c r="F84" s="96"/>
      <c r="G84" s="96"/>
      <c r="H84" s="96"/>
      <c r="I84" s="96"/>
      <c r="J84" s="96"/>
      <c r="K84" s="96"/>
    </row>
    <row r="85" spans="1:11" ht="44.25" customHeight="1" x14ac:dyDescent="0.25">
      <c r="A85" s="55" t="s">
        <v>366</v>
      </c>
      <c r="B85" s="56" t="s">
        <v>598</v>
      </c>
      <c r="C85" s="57" t="s">
        <v>585</v>
      </c>
      <c r="D85" s="9" t="s">
        <v>177</v>
      </c>
      <c r="E85" s="4">
        <f>E86</f>
        <v>133656.1</v>
      </c>
      <c r="F85" s="4">
        <f t="shared" ref="F85:K85" si="37">F86</f>
        <v>19452.7</v>
      </c>
      <c r="G85" s="4">
        <f t="shared" si="37"/>
        <v>20967.2</v>
      </c>
      <c r="H85" s="4">
        <f t="shared" si="37"/>
        <v>24897.3</v>
      </c>
      <c r="I85" s="4">
        <f t="shared" si="37"/>
        <v>23616.799999999999</v>
      </c>
      <c r="J85" s="4">
        <f t="shared" si="37"/>
        <v>23754.9</v>
      </c>
      <c r="K85" s="4">
        <f t="shared" si="37"/>
        <v>20967.2</v>
      </c>
    </row>
    <row r="86" spans="1:11" ht="18" customHeight="1" x14ac:dyDescent="0.25">
      <c r="A86" s="55"/>
      <c r="B86" s="56"/>
      <c r="C86" s="57"/>
      <c r="D86" s="9" t="s">
        <v>17</v>
      </c>
      <c r="E86" s="4">
        <f>SUM(F86:K86)</f>
        <v>133656.1</v>
      </c>
      <c r="F86" s="4">
        <v>19452.7</v>
      </c>
      <c r="G86" s="4">
        <v>20967.2</v>
      </c>
      <c r="H86" s="4">
        <v>24897.3</v>
      </c>
      <c r="I86" s="4">
        <v>23616.799999999999</v>
      </c>
      <c r="J86" s="4">
        <v>23754.9</v>
      </c>
      <c r="K86" s="4">
        <v>20967.2</v>
      </c>
    </row>
    <row r="87" spans="1:11" ht="44.25" customHeight="1" x14ac:dyDescent="0.25">
      <c r="A87" s="55" t="s">
        <v>367</v>
      </c>
      <c r="B87" s="56" t="s">
        <v>434</v>
      </c>
      <c r="C87" s="57" t="s">
        <v>63</v>
      </c>
      <c r="D87" s="9" t="s">
        <v>177</v>
      </c>
      <c r="E87" s="4">
        <f>E88</f>
        <v>11168.099999999999</v>
      </c>
      <c r="F87" s="4">
        <f t="shared" ref="F87:K87" si="38">F88</f>
        <v>1751.4</v>
      </c>
      <c r="G87" s="4">
        <f t="shared" si="38"/>
        <v>1918.7</v>
      </c>
      <c r="H87" s="4">
        <f t="shared" si="38"/>
        <v>1674.3</v>
      </c>
      <c r="I87" s="4">
        <f t="shared" si="38"/>
        <v>1982.1</v>
      </c>
      <c r="J87" s="4">
        <f t="shared" si="38"/>
        <v>1920.8</v>
      </c>
      <c r="K87" s="4">
        <f t="shared" si="38"/>
        <v>1920.8</v>
      </c>
    </row>
    <row r="88" spans="1:11" ht="18" customHeight="1" x14ac:dyDescent="0.25">
      <c r="A88" s="55"/>
      <c r="B88" s="56"/>
      <c r="C88" s="57"/>
      <c r="D88" s="9" t="s">
        <v>17</v>
      </c>
      <c r="E88" s="4">
        <f>SUM(F88:K88)</f>
        <v>11168.099999999999</v>
      </c>
      <c r="F88" s="4">
        <v>1751.4</v>
      </c>
      <c r="G88" s="4">
        <v>1918.7</v>
      </c>
      <c r="H88" s="4">
        <v>1674.3</v>
      </c>
      <c r="I88" s="4">
        <f>2073.2-91.1</f>
        <v>1982.1</v>
      </c>
      <c r="J88" s="4">
        <v>1920.8</v>
      </c>
      <c r="K88" s="4">
        <v>1920.8</v>
      </c>
    </row>
    <row r="89" spans="1:11" ht="18" customHeight="1" x14ac:dyDescent="0.25">
      <c r="A89" s="55" t="s">
        <v>368</v>
      </c>
      <c r="B89" s="56" t="s">
        <v>71</v>
      </c>
      <c r="C89" s="57" t="s">
        <v>63</v>
      </c>
      <c r="D89" s="9" t="s">
        <v>177</v>
      </c>
      <c r="E89" s="4">
        <f>E90</f>
        <v>4800</v>
      </c>
      <c r="F89" s="4">
        <f t="shared" ref="F89:K89" si="39">F90</f>
        <v>800</v>
      </c>
      <c r="G89" s="4">
        <f t="shared" si="39"/>
        <v>800</v>
      </c>
      <c r="H89" s="4">
        <f t="shared" si="39"/>
        <v>800</v>
      </c>
      <c r="I89" s="4">
        <f t="shared" si="39"/>
        <v>800</v>
      </c>
      <c r="J89" s="4">
        <f t="shared" si="39"/>
        <v>800</v>
      </c>
      <c r="K89" s="4">
        <f t="shared" si="39"/>
        <v>800</v>
      </c>
    </row>
    <row r="90" spans="1:11" ht="18" customHeight="1" x14ac:dyDescent="0.25">
      <c r="A90" s="57"/>
      <c r="B90" s="56"/>
      <c r="C90" s="57"/>
      <c r="D90" s="9" t="s">
        <v>17</v>
      </c>
      <c r="E90" s="4">
        <f>SUM(F90:K90)</f>
        <v>4800</v>
      </c>
      <c r="F90" s="4">
        <v>800</v>
      </c>
      <c r="G90" s="4">
        <v>800</v>
      </c>
      <c r="H90" s="4">
        <v>800</v>
      </c>
      <c r="I90" s="4">
        <v>800</v>
      </c>
      <c r="J90" s="4">
        <v>800</v>
      </c>
      <c r="K90" s="4">
        <v>800</v>
      </c>
    </row>
    <row r="91" spans="1:11" ht="18" customHeight="1" x14ac:dyDescent="0.25">
      <c r="A91" s="55" t="s">
        <v>369</v>
      </c>
      <c r="B91" s="56" t="s">
        <v>493</v>
      </c>
      <c r="C91" s="57" t="s">
        <v>63</v>
      </c>
      <c r="D91" s="9" t="s">
        <v>177</v>
      </c>
      <c r="E91" s="4">
        <f>E92</f>
        <v>343.2</v>
      </c>
      <c r="F91" s="4">
        <f t="shared" ref="F91:K91" si="40">F92</f>
        <v>81</v>
      </c>
      <c r="G91" s="4">
        <f t="shared" si="40"/>
        <v>83.5</v>
      </c>
      <c r="H91" s="4">
        <f t="shared" si="40"/>
        <v>87.6</v>
      </c>
      <c r="I91" s="4">
        <f t="shared" si="40"/>
        <v>91.1</v>
      </c>
      <c r="J91" s="4">
        <f t="shared" si="40"/>
        <v>0</v>
      </c>
      <c r="K91" s="4">
        <f t="shared" si="40"/>
        <v>0</v>
      </c>
    </row>
    <row r="92" spans="1:11" ht="18" customHeight="1" x14ac:dyDescent="0.25">
      <c r="A92" s="55"/>
      <c r="B92" s="56"/>
      <c r="C92" s="57"/>
      <c r="D92" s="9" t="s">
        <v>17</v>
      </c>
      <c r="E92" s="4">
        <f>SUM(F92:K92)</f>
        <v>343.2</v>
      </c>
      <c r="F92" s="4">
        <v>81</v>
      </c>
      <c r="G92" s="4">
        <v>83.5</v>
      </c>
      <c r="H92" s="4">
        <v>87.6</v>
      </c>
      <c r="I92" s="4">
        <v>91.1</v>
      </c>
      <c r="J92" s="4">
        <v>0</v>
      </c>
      <c r="K92" s="4">
        <v>0</v>
      </c>
    </row>
    <row r="93" spans="1:11" ht="18" customHeight="1" x14ac:dyDescent="0.25">
      <c r="A93" s="55" t="s">
        <v>370</v>
      </c>
      <c r="B93" s="56" t="s">
        <v>597</v>
      </c>
      <c r="C93" s="57" t="s">
        <v>577</v>
      </c>
      <c r="D93" s="9" t="s">
        <v>177</v>
      </c>
      <c r="E93" s="4">
        <f>E94</f>
        <v>217852.2</v>
      </c>
      <c r="F93" s="4">
        <f t="shared" ref="F93:K93" si="41">F94</f>
        <v>69606.8</v>
      </c>
      <c r="G93" s="4">
        <f t="shared" si="41"/>
        <v>74122.7</v>
      </c>
      <c r="H93" s="4">
        <f t="shared" si="41"/>
        <v>0</v>
      </c>
      <c r="I93" s="4">
        <f t="shared" si="41"/>
        <v>0</v>
      </c>
      <c r="J93" s="4">
        <f t="shared" si="41"/>
        <v>0</v>
      </c>
      <c r="K93" s="4">
        <f t="shared" si="41"/>
        <v>74122.7</v>
      </c>
    </row>
    <row r="94" spans="1:11" ht="18" customHeight="1" x14ac:dyDescent="0.25">
      <c r="A94" s="57"/>
      <c r="B94" s="56"/>
      <c r="C94" s="57"/>
      <c r="D94" s="9" t="s">
        <v>17</v>
      </c>
      <c r="E94" s="4">
        <f>SUM(F94:K94)</f>
        <v>217852.2</v>
      </c>
      <c r="F94" s="4">
        <f>68956.8+650</f>
        <v>69606.8</v>
      </c>
      <c r="G94" s="4">
        <f>73472.7+650</f>
        <v>74122.7</v>
      </c>
      <c r="H94" s="4">
        <v>0</v>
      </c>
      <c r="I94" s="4">
        <v>0</v>
      </c>
      <c r="J94" s="4">
        <v>0</v>
      </c>
      <c r="K94" s="4">
        <f>73472.7+650</f>
        <v>74122.7</v>
      </c>
    </row>
    <row r="95" spans="1:11" ht="25.5" customHeight="1" x14ac:dyDescent="0.25">
      <c r="A95" s="55" t="s">
        <v>371</v>
      </c>
      <c r="B95" s="56" t="s">
        <v>596</v>
      </c>
      <c r="C95" s="57" t="s">
        <v>65</v>
      </c>
      <c r="D95" s="9" t="s">
        <v>177</v>
      </c>
      <c r="E95" s="4">
        <f>E96</f>
        <v>7564.7000000000007</v>
      </c>
      <c r="F95" s="4">
        <f t="shared" ref="F95:K95" si="42">F96</f>
        <v>1195.6999999999998</v>
      </c>
      <c r="G95" s="4">
        <f t="shared" si="42"/>
        <v>1243.5999999999999</v>
      </c>
      <c r="H95" s="4">
        <f t="shared" si="42"/>
        <v>1293.2</v>
      </c>
      <c r="I95" s="4">
        <f t="shared" si="42"/>
        <v>1345</v>
      </c>
      <c r="J95" s="4">
        <f t="shared" si="42"/>
        <v>1243.5999999999999</v>
      </c>
      <c r="K95" s="4">
        <f t="shared" si="42"/>
        <v>1243.5999999999999</v>
      </c>
    </row>
    <row r="96" spans="1:11" ht="18" customHeight="1" x14ac:dyDescent="0.25">
      <c r="A96" s="55"/>
      <c r="B96" s="56"/>
      <c r="C96" s="57"/>
      <c r="D96" s="9" t="s">
        <v>17</v>
      </c>
      <c r="E96" s="4">
        <f>SUM(F96:K96)</f>
        <v>7564.7000000000007</v>
      </c>
      <c r="F96" s="4">
        <f>360.2+473.9+361.6</f>
        <v>1195.6999999999998</v>
      </c>
      <c r="G96" s="4">
        <f>374.6+492.9+376.1</f>
        <v>1243.5999999999999</v>
      </c>
      <c r="H96" s="4">
        <f>389.5+512.6+391.1</f>
        <v>1293.2</v>
      </c>
      <c r="I96" s="4">
        <f>405.1+406.8+533.1</f>
        <v>1345</v>
      </c>
      <c r="J96" s="4">
        <f>374.6+492.9+376.1</f>
        <v>1243.5999999999999</v>
      </c>
      <c r="K96" s="4">
        <f>374.6+492.9+376.1</f>
        <v>1243.5999999999999</v>
      </c>
    </row>
    <row r="97" spans="1:12" ht="18" customHeight="1" x14ac:dyDescent="0.25">
      <c r="A97" s="55" t="s">
        <v>372</v>
      </c>
      <c r="B97" s="56" t="s">
        <v>69</v>
      </c>
      <c r="C97" s="57" t="s">
        <v>63</v>
      </c>
      <c r="D97" s="9" t="s">
        <v>177</v>
      </c>
      <c r="E97" s="4">
        <f>E98</f>
        <v>81</v>
      </c>
      <c r="F97" s="4">
        <f t="shared" ref="F97:K97" si="43">F98</f>
        <v>23.400000000000002</v>
      </c>
      <c r="G97" s="4">
        <f t="shared" si="43"/>
        <v>0</v>
      </c>
      <c r="H97" s="4">
        <f t="shared" si="43"/>
        <v>28.2</v>
      </c>
      <c r="I97" s="4">
        <f t="shared" si="43"/>
        <v>29.4</v>
      </c>
      <c r="J97" s="4">
        <f t="shared" si="43"/>
        <v>0</v>
      </c>
      <c r="K97" s="4">
        <f t="shared" si="43"/>
        <v>0</v>
      </c>
    </row>
    <row r="98" spans="1:12" ht="18" customHeight="1" x14ac:dyDescent="0.25">
      <c r="A98" s="55"/>
      <c r="B98" s="56"/>
      <c r="C98" s="57"/>
      <c r="D98" s="9" t="s">
        <v>17</v>
      </c>
      <c r="E98" s="4">
        <f>SUM(F98:K98)</f>
        <v>81</v>
      </c>
      <c r="F98" s="4">
        <f>26.1-2.7</f>
        <v>23.400000000000002</v>
      </c>
      <c r="G98" s="4">
        <v>0</v>
      </c>
      <c r="H98" s="4">
        <v>28.2</v>
      </c>
      <c r="I98" s="4">
        <v>29.4</v>
      </c>
      <c r="J98" s="4">
        <f>27.1-27.1</f>
        <v>0</v>
      </c>
      <c r="K98" s="4">
        <f>27.1-27.1</f>
        <v>0</v>
      </c>
    </row>
    <row r="99" spans="1:12" ht="39" customHeight="1" x14ac:dyDescent="0.25">
      <c r="A99" s="55" t="s">
        <v>373</v>
      </c>
      <c r="B99" s="56" t="s">
        <v>595</v>
      </c>
      <c r="C99" s="57" t="s">
        <v>577</v>
      </c>
      <c r="D99" s="9" t="s">
        <v>177</v>
      </c>
      <c r="E99" s="4">
        <f>E100</f>
        <v>14130.5</v>
      </c>
      <c r="F99" s="4">
        <f t="shared" ref="F99:K99" si="44">F100</f>
        <v>2263</v>
      </c>
      <c r="G99" s="4">
        <f t="shared" si="44"/>
        <v>2167</v>
      </c>
      <c r="H99" s="4">
        <f t="shared" si="44"/>
        <v>2447.6999999999998</v>
      </c>
      <c r="I99" s="4">
        <f t="shared" si="44"/>
        <v>2545.6</v>
      </c>
      <c r="J99" s="4">
        <f t="shared" si="44"/>
        <v>2353.6</v>
      </c>
      <c r="K99" s="4">
        <f t="shared" si="44"/>
        <v>2353.6</v>
      </c>
    </row>
    <row r="100" spans="1:12" ht="18" customHeight="1" x14ac:dyDescent="0.25">
      <c r="A100" s="55"/>
      <c r="B100" s="56"/>
      <c r="C100" s="57"/>
      <c r="D100" s="9" t="s">
        <v>17</v>
      </c>
      <c r="E100" s="4">
        <f>SUM(F100:K100)</f>
        <v>14130.5</v>
      </c>
      <c r="F100" s="4">
        <v>2263</v>
      </c>
      <c r="G100" s="4">
        <v>2167</v>
      </c>
      <c r="H100" s="4">
        <v>2447.6999999999998</v>
      </c>
      <c r="I100" s="4">
        <v>2545.6</v>
      </c>
      <c r="J100" s="4">
        <v>2353.6</v>
      </c>
      <c r="K100" s="4">
        <v>2353.6</v>
      </c>
    </row>
    <row r="101" spans="1:12" ht="18" customHeight="1" x14ac:dyDescent="0.25">
      <c r="A101" s="55" t="s">
        <v>374</v>
      </c>
      <c r="B101" s="56" t="s">
        <v>594</v>
      </c>
      <c r="C101" s="57" t="s">
        <v>577</v>
      </c>
      <c r="D101" s="9" t="s">
        <v>177</v>
      </c>
      <c r="E101" s="4">
        <f>E102+E103</f>
        <v>0</v>
      </c>
      <c r="F101" s="4">
        <f t="shared" ref="F101:K101" si="45">F102+F103</f>
        <v>0</v>
      </c>
      <c r="G101" s="4">
        <f t="shared" si="45"/>
        <v>0</v>
      </c>
      <c r="H101" s="4">
        <f t="shared" si="45"/>
        <v>0</v>
      </c>
      <c r="I101" s="4">
        <f t="shared" si="45"/>
        <v>0</v>
      </c>
      <c r="J101" s="4">
        <f t="shared" si="45"/>
        <v>0</v>
      </c>
      <c r="K101" s="4">
        <f t="shared" si="45"/>
        <v>0</v>
      </c>
      <c r="L101" s="3"/>
    </row>
    <row r="102" spans="1:12" ht="18" customHeight="1" x14ac:dyDescent="0.25">
      <c r="A102" s="55"/>
      <c r="B102" s="56"/>
      <c r="C102" s="57"/>
      <c r="D102" s="9" t="s">
        <v>17</v>
      </c>
      <c r="E102" s="4">
        <f t="shared" ref="E102:E103" si="46">SUM(F102:I102)</f>
        <v>0</v>
      </c>
      <c r="F102" s="4">
        <v>0</v>
      </c>
      <c r="G102" s="4">
        <v>0</v>
      </c>
      <c r="H102" s="4">
        <f t="shared" ref="H102:I102" si="47">G102+(G102/100*4)</f>
        <v>0</v>
      </c>
      <c r="I102" s="4">
        <f t="shared" si="47"/>
        <v>0</v>
      </c>
      <c r="J102" s="4">
        <f t="shared" ref="J102" si="48">I102+(I102/100*4)</f>
        <v>0</v>
      </c>
      <c r="K102" s="4">
        <f t="shared" ref="K102" si="49">J102+(J102/100*4)</f>
        <v>0</v>
      </c>
    </row>
    <row r="103" spans="1:12" ht="18" customHeight="1" x14ac:dyDescent="0.25">
      <c r="A103" s="55"/>
      <c r="B103" s="56"/>
      <c r="C103" s="57"/>
      <c r="D103" s="9" t="s">
        <v>19</v>
      </c>
      <c r="E103" s="4">
        <f t="shared" si="46"/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2" ht="18" customHeight="1" x14ac:dyDescent="0.25">
      <c r="A104" s="47" t="s">
        <v>375</v>
      </c>
      <c r="B104" s="64" t="s">
        <v>196</v>
      </c>
      <c r="C104" s="50" t="s">
        <v>593</v>
      </c>
      <c r="D104" s="9" t="s">
        <v>209</v>
      </c>
      <c r="E104" s="4">
        <f>E105+E106</f>
        <v>6812.4</v>
      </c>
      <c r="F104" s="4">
        <f t="shared" ref="F104:K104" si="50">F105+F106</f>
        <v>266.5</v>
      </c>
      <c r="G104" s="4">
        <f t="shared" si="50"/>
        <v>2664.6</v>
      </c>
      <c r="H104" s="4">
        <f t="shared" si="50"/>
        <v>3881.2999999999997</v>
      </c>
      <c r="I104" s="4">
        <f t="shared" si="50"/>
        <v>0</v>
      </c>
      <c r="J104" s="4">
        <f t="shared" si="50"/>
        <v>0</v>
      </c>
      <c r="K104" s="4">
        <f t="shared" si="50"/>
        <v>0</v>
      </c>
    </row>
    <row r="105" spans="1:12" ht="18" customHeight="1" x14ac:dyDescent="0.25">
      <c r="A105" s="48"/>
      <c r="B105" s="65"/>
      <c r="C105" s="51"/>
      <c r="D105" s="9" t="s">
        <v>19</v>
      </c>
      <c r="E105" s="4">
        <f>SUM(F105:K105)</f>
        <v>6234.9</v>
      </c>
      <c r="F105" s="4">
        <v>263.8</v>
      </c>
      <c r="G105" s="4">
        <f t="shared" ref="G105:G106" si="51">G108+G111</f>
        <v>2478</v>
      </c>
      <c r="H105" s="4">
        <f t="shared" ref="H105:K105" si="52">H108+H111</f>
        <v>3493.1</v>
      </c>
      <c r="I105" s="4">
        <f t="shared" si="52"/>
        <v>0</v>
      </c>
      <c r="J105" s="4">
        <f t="shared" si="52"/>
        <v>0</v>
      </c>
      <c r="K105" s="4">
        <f t="shared" si="52"/>
        <v>0</v>
      </c>
    </row>
    <row r="106" spans="1:12" ht="18" customHeight="1" x14ac:dyDescent="0.25">
      <c r="A106" s="48"/>
      <c r="B106" s="65"/>
      <c r="C106" s="52"/>
      <c r="D106" s="9" t="s">
        <v>17</v>
      </c>
      <c r="E106" s="4">
        <f>SUM(F106:K106)</f>
        <v>577.5</v>
      </c>
      <c r="F106" s="4">
        <v>2.7</v>
      </c>
      <c r="G106" s="4">
        <f t="shared" si="51"/>
        <v>186.6</v>
      </c>
      <c r="H106" s="4">
        <f t="shared" ref="H106:K106" si="53">H109+H112</f>
        <v>388.2</v>
      </c>
      <c r="I106" s="4">
        <f t="shared" si="53"/>
        <v>0</v>
      </c>
      <c r="J106" s="4">
        <f t="shared" si="53"/>
        <v>0</v>
      </c>
      <c r="K106" s="4">
        <f t="shared" si="53"/>
        <v>0</v>
      </c>
    </row>
    <row r="107" spans="1:12" ht="18" customHeight="1" x14ac:dyDescent="0.25">
      <c r="A107" s="48"/>
      <c r="B107" s="65"/>
      <c r="C107" s="50" t="s">
        <v>63</v>
      </c>
      <c r="D107" s="9" t="s">
        <v>177</v>
      </c>
      <c r="E107" s="4">
        <f>E108+E109</f>
        <v>0</v>
      </c>
      <c r="F107" s="4">
        <f t="shared" ref="F107:K107" si="54">F108+F109</f>
        <v>0</v>
      </c>
      <c r="G107" s="4">
        <f t="shared" si="54"/>
        <v>0</v>
      </c>
      <c r="H107" s="4">
        <f t="shared" si="54"/>
        <v>0</v>
      </c>
      <c r="I107" s="4">
        <f t="shared" si="54"/>
        <v>0</v>
      </c>
      <c r="J107" s="4">
        <f t="shared" si="54"/>
        <v>0</v>
      </c>
      <c r="K107" s="4">
        <f t="shared" si="54"/>
        <v>0</v>
      </c>
    </row>
    <row r="108" spans="1:12" ht="18" customHeight="1" x14ac:dyDescent="0.25">
      <c r="A108" s="48"/>
      <c r="B108" s="65"/>
      <c r="C108" s="51"/>
      <c r="D108" s="9" t="s">
        <v>19</v>
      </c>
      <c r="E108" s="4">
        <f>SUM(F108:K108)</f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2" ht="18" customHeight="1" x14ac:dyDescent="0.25">
      <c r="A109" s="48"/>
      <c r="B109" s="65"/>
      <c r="C109" s="52"/>
      <c r="D109" s="9" t="s">
        <v>17</v>
      </c>
      <c r="E109" s="4">
        <f>SUM(F109:K109)</f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2" ht="18" customHeight="1" x14ac:dyDescent="0.25">
      <c r="A110" s="48"/>
      <c r="B110" s="65"/>
      <c r="C110" s="57" t="s">
        <v>577</v>
      </c>
      <c r="D110" s="9" t="s">
        <v>177</v>
      </c>
      <c r="E110" s="4">
        <f>E111+E112</f>
        <v>6545.9000000000005</v>
      </c>
      <c r="F110" s="4">
        <f t="shared" ref="F110:K110" si="55">F111+F112</f>
        <v>0</v>
      </c>
      <c r="G110" s="4">
        <f t="shared" si="55"/>
        <v>2664.6</v>
      </c>
      <c r="H110" s="4">
        <f t="shared" si="55"/>
        <v>3881.2999999999997</v>
      </c>
      <c r="I110" s="4">
        <f t="shared" si="55"/>
        <v>0</v>
      </c>
      <c r="J110" s="4">
        <f t="shared" si="55"/>
        <v>0</v>
      </c>
      <c r="K110" s="4">
        <f t="shared" si="55"/>
        <v>0</v>
      </c>
    </row>
    <row r="111" spans="1:12" ht="18" customHeight="1" x14ac:dyDescent="0.25">
      <c r="A111" s="48"/>
      <c r="B111" s="65"/>
      <c r="C111" s="57"/>
      <c r="D111" s="9" t="s">
        <v>19</v>
      </c>
      <c r="E111" s="4">
        <f>SUM(F111:K111)</f>
        <v>5971.1</v>
      </c>
      <c r="F111" s="4">
        <v>0</v>
      </c>
      <c r="G111" s="4">
        <v>2478</v>
      </c>
      <c r="H111" s="4">
        <v>3493.1</v>
      </c>
      <c r="I111" s="4">
        <v>0</v>
      </c>
      <c r="J111" s="4">
        <v>0</v>
      </c>
      <c r="K111" s="4">
        <v>0</v>
      </c>
    </row>
    <row r="112" spans="1:12" ht="18" customHeight="1" x14ac:dyDescent="0.25">
      <c r="A112" s="49"/>
      <c r="B112" s="66"/>
      <c r="C112" s="57"/>
      <c r="D112" s="9" t="s">
        <v>17</v>
      </c>
      <c r="E112" s="4">
        <f>SUM(F112:K112)</f>
        <v>574.79999999999995</v>
      </c>
      <c r="F112" s="4">
        <v>0</v>
      </c>
      <c r="G112" s="4">
        <v>186.6</v>
      </c>
      <c r="H112" s="4">
        <v>388.2</v>
      </c>
      <c r="I112" s="4">
        <v>0</v>
      </c>
      <c r="J112" s="4">
        <v>0</v>
      </c>
      <c r="K112" s="4">
        <v>0</v>
      </c>
    </row>
    <row r="113" spans="1:11" ht="18" customHeight="1" x14ac:dyDescent="0.25">
      <c r="A113" s="71" t="s">
        <v>639</v>
      </c>
      <c r="B113" s="71"/>
      <c r="C113" s="55"/>
      <c r="D113" s="9" t="s">
        <v>177</v>
      </c>
      <c r="E113" s="4">
        <f>E114+E115</f>
        <v>396408.20000000007</v>
      </c>
      <c r="F113" s="4">
        <f t="shared" ref="F113:K113" si="56">F114+F115</f>
        <v>95440.5</v>
      </c>
      <c r="G113" s="4">
        <f t="shared" si="56"/>
        <v>103967.3</v>
      </c>
      <c r="H113" s="4">
        <f t="shared" si="56"/>
        <v>35109.599999999999</v>
      </c>
      <c r="I113" s="4">
        <f t="shared" si="56"/>
        <v>30410</v>
      </c>
      <c r="J113" s="4">
        <f t="shared" si="56"/>
        <v>30072.9</v>
      </c>
      <c r="K113" s="4">
        <f t="shared" si="56"/>
        <v>101407.9</v>
      </c>
    </row>
    <row r="114" spans="1:11" ht="18" customHeight="1" x14ac:dyDescent="0.25">
      <c r="A114" s="71"/>
      <c r="B114" s="71"/>
      <c r="C114" s="55"/>
      <c r="D114" s="9" t="s">
        <v>17</v>
      </c>
      <c r="E114" s="4">
        <f>SUM(F114:K114)</f>
        <v>390173.30000000005</v>
      </c>
      <c r="F114" s="4">
        <f>F102+F100+F98+F96+F94+F92+F90+F88+F86+F106</f>
        <v>95176.7</v>
      </c>
      <c r="G114" s="4">
        <f>G102+G100+G98+G96+G94+G92+G90+G88+G86+G106</f>
        <v>101489.3</v>
      </c>
      <c r="H114" s="4">
        <f t="shared" ref="H114:K114" si="57">H102+H100+H98+H96+H94+H92+H90+H88+H86+H106</f>
        <v>31616.5</v>
      </c>
      <c r="I114" s="4">
        <f t="shared" si="57"/>
        <v>30410</v>
      </c>
      <c r="J114" s="4">
        <f t="shared" si="57"/>
        <v>30072.9</v>
      </c>
      <c r="K114" s="4">
        <f t="shared" si="57"/>
        <v>101407.9</v>
      </c>
    </row>
    <row r="115" spans="1:11" ht="18" customHeight="1" x14ac:dyDescent="0.25">
      <c r="A115" s="71"/>
      <c r="B115" s="71"/>
      <c r="C115" s="55"/>
      <c r="D115" s="9" t="s">
        <v>19</v>
      </c>
      <c r="E115" s="4">
        <f>SUM(F115:K115)</f>
        <v>6234.9</v>
      </c>
      <c r="F115" s="4">
        <f>F103+F105</f>
        <v>263.8</v>
      </c>
      <c r="G115" s="4">
        <f>G103+G105</f>
        <v>2478</v>
      </c>
      <c r="H115" s="4">
        <f>H103+H105</f>
        <v>3493.1</v>
      </c>
      <c r="I115" s="4">
        <f>I103+I105</f>
        <v>0</v>
      </c>
      <c r="J115" s="4">
        <f t="shared" ref="J115:K115" si="58">J103+J105</f>
        <v>0</v>
      </c>
      <c r="K115" s="4">
        <f t="shared" si="58"/>
        <v>0</v>
      </c>
    </row>
    <row r="116" spans="1:11" ht="18" customHeight="1" x14ac:dyDescent="0.25">
      <c r="A116" s="95" t="s">
        <v>72</v>
      </c>
      <c r="B116" s="96"/>
      <c r="C116" s="96"/>
      <c r="D116" s="96"/>
      <c r="E116" s="96"/>
      <c r="F116" s="96"/>
      <c r="G116" s="96"/>
      <c r="H116" s="96"/>
      <c r="I116" s="96"/>
      <c r="J116" s="96"/>
      <c r="K116" s="96"/>
    </row>
    <row r="117" spans="1:11" ht="18" customHeight="1" x14ac:dyDescent="0.25">
      <c r="A117" s="55" t="s">
        <v>377</v>
      </c>
      <c r="B117" s="56" t="s">
        <v>494</v>
      </c>
      <c r="C117" s="57" t="s">
        <v>63</v>
      </c>
      <c r="D117" s="9" t="s">
        <v>177</v>
      </c>
      <c r="E117" s="4">
        <f>E118</f>
        <v>63.400000000000006</v>
      </c>
      <c r="F117" s="4">
        <f>F118</f>
        <v>0</v>
      </c>
      <c r="G117" s="4">
        <f t="shared" ref="G117:K117" si="59">G118</f>
        <v>9.3000000000000007</v>
      </c>
      <c r="H117" s="4">
        <f t="shared" si="59"/>
        <v>23.4</v>
      </c>
      <c r="I117" s="4">
        <f t="shared" si="59"/>
        <v>12.1</v>
      </c>
      <c r="J117" s="4">
        <f t="shared" si="59"/>
        <v>9.3000000000000007</v>
      </c>
      <c r="K117" s="4">
        <f t="shared" si="59"/>
        <v>9.3000000000000007</v>
      </c>
    </row>
    <row r="118" spans="1:11" ht="18" customHeight="1" x14ac:dyDescent="0.25">
      <c r="A118" s="55"/>
      <c r="B118" s="56"/>
      <c r="C118" s="57"/>
      <c r="D118" s="9" t="s">
        <v>17</v>
      </c>
      <c r="E118" s="4">
        <f>SUM(F118:K118)</f>
        <v>63.400000000000006</v>
      </c>
      <c r="F118" s="4">
        <v>0</v>
      </c>
      <c r="G118" s="4">
        <v>9.3000000000000007</v>
      </c>
      <c r="H118" s="4">
        <v>23.4</v>
      </c>
      <c r="I118" s="4">
        <v>12.1</v>
      </c>
      <c r="J118" s="4">
        <v>9.3000000000000007</v>
      </c>
      <c r="K118" s="4">
        <v>9.3000000000000007</v>
      </c>
    </row>
    <row r="119" spans="1:11" ht="18" customHeight="1" x14ac:dyDescent="0.25">
      <c r="A119" s="55" t="s">
        <v>11</v>
      </c>
      <c r="B119" s="56" t="s">
        <v>489</v>
      </c>
      <c r="C119" s="57" t="s">
        <v>577</v>
      </c>
      <c r="D119" s="9" t="s">
        <v>177</v>
      </c>
      <c r="E119" s="4">
        <f>E120</f>
        <v>492.09999999999991</v>
      </c>
      <c r="F119" s="4">
        <f>F120</f>
        <v>77.8</v>
      </c>
      <c r="G119" s="4">
        <f t="shared" ref="G119:K119" si="60">G120</f>
        <v>80.900000000000006</v>
      </c>
      <c r="H119" s="4">
        <f t="shared" si="60"/>
        <v>84.1</v>
      </c>
      <c r="I119" s="4">
        <f t="shared" si="60"/>
        <v>87.5</v>
      </c>
      <c r="J119" s="4">
        <f t="shared" si="60"/>
        <v>80.900000000000006</v>
      </c>
      <c r="K119" s="4">
        <f t="shared" si="60"/>
        <v>80.900000000000006</v>
      </c>
    </row>
    <row r="120" spans="1:11" ht="18" customHeight="1" x14ac:dyDescent="0.25">
      <c r="A120" s="55"/>
      <c r="B120" s="56"/>
      <c r="C120" s="57"/>
      <c r="D120" s="9" t="s">
        <v>17</v>
      </c>
      <c r="E120" s="4">
        <f>SUM(F120:K120)</f>
        <v>492.09999999999991</v>
      </c>
      <c r="F120" s="4">
        <v>77.8</v>
      </c>
      <c r="G120" s="4">
        <v>80.900000000000006</v>
      </c>
      <c r="H120" s="4">
        <v>84.1</v>
      </c>
      <c r="I120" s="4">
        <v>87.5</v>
      </c>
      <c r="J120" s="4">
        <v>80.900000000000006</v>
      </c>
      <c r="K120" s="4">
        <v>80.900000000000006</v>
      </c>
    </row>
    <row r="121" spans="1:11" ht="26.25" customHeight="1" x14ac:dyDescent="0.25">
      <c r="A121" s="55" t="s">
        <v>140</v>
      </c>
      <c r="B121" s="56" t="s">
        <v>663</v>
      </c>
      <c r="C121" s="57" t="s">
        <v>592</v>
      </c>
      <c r="D121" s="9" t="s">
        <v>177</v>
      </c>
      <c r="E121" s="4">
        <f>E122</f>
        <v>38</v>
      </c>
      <c r="F121" s="4">
        <v>38</v>
      </c>
      <c r="G121" s="4">
        <f t="shared" ref="G121:K121" si="61">G122</f>
        <v>0</v>
      </c>
      <c r="H121" s="4">
        <f t="shared" si="61"/>
        <v>0</v>
      </c>
      <c r="I121" s="4">
        <f t="shared" si="61"/>
        <v>0</v>
      </c>
      <c r="J121" s="4">
        <f t="shared" si="61"/>
        <v>0</v>
      </c>
      <c r="K121" s="4">
        <f t="shared" si="61"/>
        <v>0</v>
      </c>
    </row>
    <row r="122" spans="1:11" ht="18" customHeight="1" x14ac:dyDescent="0.25">
      <c r="A122" s="55"/>
      <c r="B122" s="56"/>
      <c r="C122" s="57"/>
      <c r="D122" s="9" t="s">
        <v>17</v>
      </c>
      <c r="E122" s="4">
        <f>SUM(F121:K121)</f>
        <v>38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 ht="18" customHeight="1" x14ac:dyDescent="0.25">
      <c r="A123" s="71" t="s">
        <v>638</v>
      </c>
      <c r="B123" s="71"/>
      <c r="C123" s="57"/>
      <c r="D123" s="9" t="s">
        <v>177</v>
      </c>
      <c r="E123" s="4">
        <f>E124+E125</f>
        <v>555.5</v>
      </c>
      <c r="F123" s="4">
        <f t="shared" ref="F123:K123" si="62">F124+F125</f>
        <v>77.8</v>
      </c>
      <c r="G123" s="4">
        <f t="shared" si="62"/>
        <v>90.2</v>
      </c>
      <c r="H123" s="4">
        <f t="shared" si="62"/>
        <v>107.5</v>
      </c>
      <c r="I123" s="4">
        <f t="shared" si="62"/>
        <v>99.6</v>
      </c>
      <c r="J123" s="4">
        <f t="shared" si="62"/>
        <v>90.2</v>
      </c>
      <c r="K123" s="4">
        <f t="shared" si="62"/>
        <v>90.2</v>
      </c>
    </row>
    <row r="124" spans="1:11" ht="18" customHeight="1" x14ac:dyDescent="0.25">
      <c r="A124" s="71"/>
      <c r="B124" s="71"/>
      <c r="C124" s="57"/>
      <c r="D124" s="9" t="s">
        <v>17</v>
      </c>
      <c r="E124" s="4">
        <f>SUM(F124:K124)</f>
        <v>555.5</v>
      </c>
      <c r="F124" s="4">
        <f t="shared" ref="F124:K124" si="63">F122+F120+F118</f>
        <v>77.8</v>
      </c>
      <c r="G124" s="4">
        <f t="shared" si="63"/>
        <v>90.2</v>
      </c>
      <c r="H124" s="4">
        <f t="shared" si="63"/>
        <v>107.5</v>
      </c>
      <c r="I124" s="4">
        <f t="shared" si="63"/>
        <v>99.6</v>
      </c>
      <c r="J124" s="4">
        <f t="shared" si="63"/>
        <v>90.2</v>
      </c>
      <c r="K124" s="4">
        <f t="shared" si="63"/>
        <v>90.2</v>
      </c>
    </row>
    <row r="125" spans="1:11" ht="18" customHeight="1" x14ac:dyDescent="0.25">
      <c r="A125" s="71"/>
      <c r="B125" s="71"/>
      <c r="C125" s="57"/>
      <c r="D125" s="9" t="s">
        <v>19</v>
      </c>
      <c r="E125" s="4">
        <f t="shared" ref="E125" si="64">SUM(F125:I125)</f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 ht="18" customHeight="1" x14ac:dyDescent="0.25">
      <c r="A126" s="95" t="s">
        <v>74</v>
      </c>
      <c r="B126" s="96"/>
      <c r="C126" s="96"/>
      <c r="D126" s="96"/>
      <c r="E126" s="96"/>
      <c r="F126" s="96"/>
      <c r="G126" s="96"/>
      <c r="H126" s="96"/>
      <c r="I126" s="96"/>
      <c r="J126" s="96"/>
      <c r="K126" s="96"/>
    </row>
    <row r="127" spans="1:11" ht="18" customHeight="1" x14ac:dyDescent="0.25">
      <c r="A127" s="55" t="s">
        <v>379</v>
      </c>
      <c r="B127" s="56" t="s">
        <v>591</v>
      </c>
      <c r="C127" s="50" t="s">
        <v>75</v>
      </c>
      <c r="D127" s="9" t="s">
        <v>177</v>
      </c>
      <c r="E127" s="4">
        <f t="shared" ref="E127:E144" si="65">SUM(F127:I127)</f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 ht="18" customHeight="1" x14ac:dyDescent="0.25">
      <c r="A128" s="55"/>
      <c r="B128" s="56"/>
      <c r="C128" s="52"/>
      <c r="D128" s="9" t="s">
        <v>17</v>
      </c>
      <c r="E128" s="4">
        <f t="shared" si="65"/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 ht="18" customHeight="1" x14ac:dyDescent="0.25">
      <c r="A129" s="55" t="s">
        <v>380</v>
      </c>
      <c r="B129" s="56" t="s">
        <v>590</v>
      </c>
      <c r="C129" s="57" t="s">
        <v>75</v>
      </c>
      <c r="D129" s="9" t="s">
        <v>177</v>
      </c>
      <c r="E129" s="4">
        <f t="shared" si="65"/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 ht="18" customHeight="1" x14ac:dyDescent="0.25">
      <c r="A130" s="55"/>
      <c r="B130" s="56"/>
      <c r="C130" s="57"/>
      <c r="D130" s="9" t="s">
        <v>17</v>
      </c>
      <c r="E130" s="4">
        <f t="shared" si="65"/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 ht="18" customHeight="1" x14ac:dyDescent="0.25">
      <c r="A131" s="55" t="s">
        <v>381</v>
      </c>
      <c r="B131" s="56" t="s">
        <v>589</v>
      </c>
      <c r="C131" s="57" t="s">
        <v>75</v>
      </c>
      <c r="D131" s="9" t="s">
        <v>177</v>
      </c>
      <c r="E131" s="4">
        <f t="shared" si="65"/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 ht="18" customHeight="1" x14ac:dyDescent="0.25">
      <c r="A132" s="55"/>
      <c r="B132" s="56"/>
      <c r="C132" s="57"/>
      <c r="D132" s="9" t="s">
        <v>17</v>
      </c>
      <c r="E132" s="4">
        <f t="shared" si="65"/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 ht="18" customHeight="1" x14ac:dyDescent="0.25">
      <c r="A133" s="55" t="s">
        <v>77</v>
      </c>
      <c r="B133" s="56" t="s">
        <v>588</v>
      </c>
      <c r="C133" s="57" t="s">
        <v>75</v>
      </c>
      <c r="D133" s="9" t="s">
        <v>177</v>
      </c>
      <c r="E133" s="4">
        <f t="shared" si="65"/>
        <v>0</v>
      </c>
      <c r="F133" s="4">
        <f t="shared" ref="F133:K133" si="66">F134+F135</f>
        <v>0</v>
      </c>
      <c r="G133" s="4">
        <f t="shared" si="66"/>
        <v>0</v>
      </c>
      <c r="H133" s="4">
        <f t="shared" si="66"/>
        <v>0</v>
      </c>
      <c r="I133" s="4">
        <f t="shared" si="66"/>
        <v>0</v>
      </c>
      <c r="J133" s="4">
        <f t="shared" si="66"/>
        <v>0</v>
      </c>
      <c r="K133" s="4">
        <f t="shared" si="66"/>
        <v>0</v>
      </c>
    </row>
    <row r="134" spans="1:11" ht="18" customHeight="1" x14ac:dyDescent="0.25">
      <c r="A134" s="55"/>
      <c r="B134" s="56"/>
      <c r="C134" s="57"/>
      <c r="D134" s="9" t="s">
        <v>17</v>
      </c>
      <c r="E134" s="4">
        <f t="shared" si="65"/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 ht="18" customHeight="1" x14ac:dyDescent="0.25">
      <c r="A135" s="55"/>
      <c r="B135" s="56"/>
      <c r="C135" s="57"/>
      <c r="D135" s="9" t="s">
        <v>19</v>
      </c>
      <c r="E135" s="4">
        <f t="shared" si="65"/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 ht="18" customHeight="1" x14ac:dyDescent="0.25">
      <c r="A136" s="55" t="s">
        <v>382</v>
      </c>
      <c r="B136" s="56" t="s">
        <v>587</v>
      </c>
      <c r="C136" s="57" t="s">
        <v>75</v>
      </c>
      <c r="D136" s="9" t="s">
        <v>177</v>
      </c>
      <c r="E136" s="4">
        <f t="shared" si="65"/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 ht="18" customHeight="1" x14ac:dyDescent="0.25">
      <c r="A137" s="55"/>
      <c r="B137" s="56"/>
      <c r="C137" s="57"/>
      <c r="D137" s="9" t="s">
        <v>17</v>
      </c>
      <c r="E137" s="4">
        <f t="shared" si="65"/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 ht="18" customHeight="1" x14ac:dyDescent="0.25">
      <c r="A138" s="55" t="s">
        <v>383</v>
      </c>
      <c r="B138" s="56" t="s">
        <v>78</v>
      </c>
      <c r="C138" s="57" t="s">
        <v>577</v>
      </c>
      <c r="D138" s="9" t="s">
        <v>177</v>
      </c>
      <c r="E138" s="4">
        <f t="shared" si="65"/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 ht="33.75" customHeight="1" x14ac:dyDescent="0.25">
      <c r="A139" s="55"/>
      <c r="B139" s="56"/>
      <c r="C139" s="57"/>
      <c r="D139" s="9" t="s">
        <v>17</v>
      </c>
      <c r="E139" s="4">
        <f t="shared" si="65"/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 ht="18" customHeight="1" x14ac:dyDescent="0.25">
      <c r="A140" s="55" t="s">
        <v>384</v>
      </c>
      <c r="B140" s="56" t="s">
        <v>545</v>
      </c>
      <c r="C140" s="57" t="s">
        <v>577</v>
      </c>
      <c r="D140" s="9" t="s">
        <v>177</v>
      </c>
      <c r="E140" s="4">
        <f t="shared" si="65"/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 ht="18" customHeight="1" x14ac:dyDescent="0.25">
      <c r="A141" s="55"/>
      <c r="B141" s="56"/>
      <c r="C141" s="57"/>
      <c r="D141" s="9" t="s">
        <v>17</v>
      </c>
      <c r="E141" s="4">
        <f t="shared" si="65"/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 ht="18" customHeight="1" x14ac:dyDescent="0.25">
      <c r="A142" s="71" t="s">
        <v>637</v>
      </c>
      <c r="B142" s="71"/>
      <c r="C142" s="55"/>
      <c r="D142" s="9" t="s">
        <v>177</v>
      </c>
      <c r="E142" s="4">
        <f t="shared" si="65"/>
        <v>0</v>
      </c>
      <c r="F142" s="4">
        <f t="shared" ref="F142:K142" si="67">F143+F144</f>
        <v>0</v>
      </c>
      <c r="G142" s="4">
        <f t="shared" si="67"/>
        <v>0</v>
      </c>
      <c r="H142" s="4">
        <f t="shared" si="67"/>
        <v>0</v>
      </c>
      <c r="I142" s="4">
        <f t="shared" si="67"/>
        <v>0</v>
      </c>
      <c r="J142" s="4">
        <f t="shared" si="67"/>
        <v>0</v>
      </c>
      <c r="K142" s="4">
        <f t="shared" si="67"/>
        <v>0</v>
      </c>
    </row>
    <row r="143" spans="1:11" ht="18" customHeight="1" x14ac:dyDescent="0.25">
      <c r="A143" s="71"/>
      <c r="B143" s="71"/>
      <c r="C143" s="55"/>
      <c r="D143" s="9" t="s">
        <v>17</v>
      </c>
      <c r="E143" s="4">
        <f t="shared" si="65"/>
        <v>0</v>
      </c>
      <c r="F143" s="4">
        <f t="shared" ref="F143:K143" si="68">F141+F139+F137+F134+F132+F130+F128</f>
        <v>0</v>
      </c>
      <c r="G143" s="4">
        <f t="shared" si="68"/>
        <v>0</v>
      </c>
      <c r="H143" s="4">
        <f t="shared" si="68"/>
        <v>0</v>
      </c>
      <c r="I143" s="4">
        <f t="shared" si="68"/>
        <v>0</v>
      </c>
      <c r="J143" s="4">
        <f t="shared" si="68"/>
        <v>0</v>
      </c>
      <c r="K143" s="4">
        <f t="shared" si="68"/>
        <v>0</v>
      </c>
    </row>
    <row r="144" spans="1:11" ht="18" customHeight="1" x14ac:dyDescent="0.25">
      <c r="A144" s="71"/>
      <c r="B144" s="71"/>
      <c r="C144" s="55"/>
      <c r="D144" s="9" t="s">
        <v>19</v>
      </c>
      <c r="E144" s="4">
        <f t="shared" si="65"/>
        <v>0</v>
      </c>
      <c r="F144" s="4">
        <f t="shared" ref="F144:K144" si="69">F135</f>
        <v>0</v>
      </c>
      <c r="G144" s="4">
        <f t="shared" si="69"/>
        <v>0</v>
      </c>
      <c r="H144" s="4">
        <f t="shared" si="69"/>
        <v>0</v>
      </c>
      <c r="I144" s="4">
        <f t="shared" si="69"/>
        <v>0</v>
      </c>
      <c r="J144" s="4">
        <f t="shared" si="69"/>
        <v>0</v>
      </c>
      <c r="K144" s="4">
        <f t="shared" si="69"/>
        <v>0</v>
      </c>
    </row>
    <row r="145" spans="1:11" ht="18" customHeight="1" x14ac:dyDescent="0.25">
      <c r="A145" s="95" t="s">
        <v>79</v>
      </c>
      <c r="B145" s="96"/>
      <c r="C145" s="96"/>
      <c r="D145" s="96"/>
      <c r="E145" s="96"/>
      <c r="F145" s="96"/>
      <c r="G145" s="96"/>
      <c r="H145" s="96"/>
      <c r="I145" s="96"/>
      <c r="J145" s="96"/>
      <c r="K145" s="96"/>
    </row>
    <row r="146" spans="1:11" ht="26.25" customHeight="1" x14ac:dyDescent="0.25">
      <c r="A146" s="47" t="s">
        <v>386</v>
      </c>
      <c r="B146" s="72" t="s">
        <v>80</v>
      </c>
      <c r="C146" s="47" t="s">
        <v>63</v>
      </c>
      <c r="D146" s="9" t="s">
        <v>177</v>
      </c>
      <c r="E146" s="4">
        <f>E147</f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 ht="18" customHeight="1" x14ac:dyDescent="0.25">
      <c r="A147" s="49"/>
      <c r="B147" s="73"/>
      <c r="C147" s="49"/>
      <c r="D147" s="9" t="s">
        <v>17</v>
      </c>
      <c r="E147" s="4">
        <f>SUM(F147:K147)</f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 ht="25.5" customHeight="1" x14ac:dyDescent="0.25">
      <c r="A148" s="47" t="s">
        <v>387</v>
      </c>
      <c r="B148" s="72" t="s">
        <v>81</v>
      </c>
      <c r="C148" s="47" t="s">
        <v>63</v>
      </c>
      <c r="D148" s="9" t="s">
        <v>177</v>
      </c>
      <c r="E148" s="4">
        <f>E149</f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 ht="18" customHeight="1" x14ac:dyDescent="0.25">
      <c r="A149" s="49"/>
      <c r="B149" s="73"/>
      <c r="C149" s="49"/>
      <c r="D149" s="9" t="s">
        <v>17</v>
      </c>
      <c r="E149" s="4">
        <f>SUM(F149:K149)</f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 ht="18" customHeight="1" x14ac:dyDescent="0.25">
      <c r="A150" s="47" t="s">
        <v>388</v>
      </c>
      <c r="B150" s="72" t="s">
        <v>82</v>
      </c>
      <c r="C150" s="47" t="s">
        <v>63</v>
      </c>
      <c r="D150" s="9" t="s">
        <v>177</v>
      </c>
      <c r="E150" s="4">
        <f>E151</f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 ht="18" customHeight="1" x14ac:dyDescent="0.25">
      <c r="A151" s="49"/>
      <c r="B151" s="73"/>
      <c r="C151" s="49"/>
      <c r="D151" s="9" t="s">
        <v>17</v>
      </c>
      <c r="E151" s="4">
        <f>SUM(F151:K151)</f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 ht="18" customHeight="1" x14ac:dyDescent="0.25">
      <c r="A152" s="55" t="s">
        <v>389</v>
      </c>
      <c r="B152" s="56" t="s">
        <v>586</v>
      </c>
      <c r="C152" s="57" t="s">
        <v>585</v>
      </c>
      <c r="D152" s="9" t="s">
        <v>177</v>
      </c>
      <c r="E152" s="4">
        <f>E153+E154</f>
        <v>2270.1999999999998</v>
      </c>
      <c r="F152" s="4">
        <f t="shared" ref="F152:K152" si="70">F153+F154</f>
        <v>503.40000000000003</v>
      </c>
      <c r="G152" s="4">
        <f t="shared" si="70"/>
        <v>948.4</v>
      </c>
      <c r="H152" s="4">
        <v>622.29999999999995</v>
      </c>
      <c r="I152" s="4">
        <f t="shared" si="70"/>
        <v>0</v>
      </c>
      <c r="J152" s="4">
        <f t="shared" si="70"/>
        <v>0</v>
      </c>
      <c r="K152" s="4">
        <f t="shared" si="70"/>
        <v>196.10000000000002</v>
      </c>
    </row>
    <row r="153" spans="1:11" ht="18" customHeight="1" x14ac:dyDescent="0.25">
      <c r="A153" s="55"/>
      <c r="B153" s="56"/>
      <c r="C153" s="57"/>
      <c r="D153" s="9" t="s">
        <v>17</v>
      </c>
      <c r="E153" s="4">
        <f>SUM(F153:K153)</f>
        <v>147.60000000000002</v>
      </c>
      <c r="F153" s="4">
        <v>5.0999999999999996</v>
      </c>
      <c r="G153" s="4">
        <v>66.400000000000006</v>
      </c>
      <c r="H153" s="4">
        <v>62.3</v>
      </c>
      <c r="I153" s="4">
        <v>0</v>
      </c>
      <c r="J153" s="4">
        <v>0</v>
      </c>
      <c r="K153" s="4">
        <v>13.8</v>
      </c>
    </row>
    <row r="154" spans="1:11" ht="18" customHeight="1" x14ac:dyDescent="0.25">
      <c r="A154" s="55"/>
      <c r="B154" s="56"/>
      <c r="C154" s="57"/>
      <c r="D154" s="9" t="s">
        <v>19</v>
      </c>
      <c r="E154" s="4">
        <f>SUM(F154:K154)</f>
        <v>2122.6</v>
      </c>
      <c r="F154" s="4">
        <v>498.3</v>
      </c>
      <c r="G154" s="4">
        <v>882</v>
      </c>
      <c r="H154" s="4">
        <v>560</v>
      </c>
      <c r="I154" s="4">
        <v>0</v>
      </c>
      <c r="J154" s="4">
        <v>0</v>
      </c>
      <c r="K154" s="4">
        <v>182.3</v>
      </c>
    </row>
    <row r="155" spans="1:11" ht="18" customHeight="1" x14ac:dyDescent="0.25">
      <c r="A155" s="47" t="s">
        <v>490</v>
      </c>
      <c r="B155" s="72" t="s">
        <v>491</v>
      </c>
      <c r="C155" s="47" t="s">
        <v>63</v>
      </c>
      <c r="D155" s="9" t="s">
        <v>177</v>
      </c>
      <c r="E155" s="4">
        <f>E156</f>
        <v>5178.4000000000005</v>
      </c>
      <c r="F155" s="4">
        <f t="shared" ref="F155:K155" si="71">F156</f>
        <v>618.29999999999995</v>
      </c>
      <c r="G155" s="4">
        <f t="shared" si="71"/>
        <v>857.4</v>
      </c>
      <c r="H155" s="4">
        <v>901.4</v>
      </c>
      <c r="I155" s="4">
        <f t="shared" si="71"/>
        <v>916.6</v>
      </c>
      <c r="J155" s="4">
        <f t="shared" si="71"/>
        <v>935.6</v>
      </c>
      <c r="K155" s="4">
        <f t="shared" si="71"/>
        <v>949.1</v>
      </c>
    </row>
    <row r="156" spans="1:11" ht="18" customHeight="1" x14ac:dyDescent="0.25">
      <c r="A156" s="49"/>
      <c r="B156" s="73"/>
      <c r="C156" s="49"/>
      <c r="D156" s="9" t="s">
        <v>19</v>
      </c>
      <c r="E156" s="4">
        <f>SUM(F156:K156)</f>
        <v>5178.4000000000005</v>
      </c>
      <c r="F156" s="4">
        <v>618.29999999999995</v>
      </c>
      <c r="G156" s="4">
        <v>857.4</v>
      </c>
      <c r="H156" s="4">
        <v>901.4</v>
      </c>
      <c r="I156" s="4">
        <v>916.6</v>
      </c>
      <c r="J156" s="4">
        <v>935.6</v>
      </c>
      <c r="K156" s="4">
        <v>949.1</v>
      </c>
    </row>
    <row r="157" spans="1:11" ht="18" customHeight="1" x14ac:dyDescent="0.25">
      <c r="A157" s="71" t="s">
        <v>636</v>
      </c>
      <c r="B157" s="71"/>
      <c r="C157" s="57"/>
      <c r="D157" s="9" t="s">
        <v>177</v>
      </c>
      <c r="E157" s="4">
        <f>E158+E159</f>
        <v>7448.6</v>
      </c>
      <c r="F157" s="4">
        <f t="shared" ref="F157:K157" si="72">F158+F159</f>
        <v>1121.6999999999998</v>
      </c>
      <c r="G157" s="4">
        <f t="shared" si="72"/>
        <v>1805.8000000000002</v>
      </c>
      <c r="H157" s="4">
        <f t="shared" si="72"/>
        <v>1523.7</v>
      </c>
      <c r="I157" s="4">
        <f t="shared" si="72"/>
        <v>916.6</v>
      </c>
      <c r="J157" s="4">
        <f t="shared" si="72"/>
        <v>935.6</v>
      </c>
      <c r="K157" s="4">
        <f t="shared" si="72"/>
        <v>1145.2</v>
      </c>
    </row>
    <row r="158" spans="1:11" ht="18" customHeight="1" x14ac:dyDescent="0.25">
      <c r="A158" s="71"/>
      <c r="B158" s="71"/>
      <c r="C158" s="57"/>
      <c r="D158" s="9" t="s">
        <v>17</v>
      </c>
      <c r="E158" s="4">
        <f>E153</f>
        <v>147.60000000000002</v>
      </c>
      <c r="F158" s="4">
        <f t="shared" ref="F158:K158" si="73">F153</f>
        <v>5.0999999999999996</v>
      </c>
      <c r="G158" s="4">
        <f t="shared" si="73"/>
        <v>66.400000000000006</v>
      </c>
      <c r="H158" s="4">
        <f t="shared" si="73"/>
        <v>62.3</v>
      </c>
      <c r="I158" s="4">
        <f t="shared" si="73"/>
        <v>0</v>
      </c>
      <c r="J158" s="4">
        <f t="shared" si="73"/>
        <v>0</v>
      </c>
      <c r="K158" s="4">
        <f t="shared" si="73"/>
        <v>13.8</v>
      </c>
    </row>
    <row r="159" spans="1:11" ht="18" customHeight="1" x14ac:dyDescent="0.25">
      <c r="A159" s="71"/>
      <c r="B159" s="71"/>
      <c r="C159" s="57"/>
      <c r="D159" s="9" t="s">
        <v>19</v>
      </c>
      <c r="E159" s="4">
        <f t="shared" ref="E159:K159" si="74">E154+E156</f>
        <v>7301</v>
      </c>
      <c r="F159" s="4">
        <f t="shared" si="74"/>
        <v>1116.5999999999999</v>
      </c>
      <c r="G159" s="4">
        <f t="shared" si="74"/>
        <v>1739.4</v>
      </c>
      <c r="H159" s="4">
        <f t="shared" si="74"/>
        <v>1461.4</v>
      </c>
      <c r="I159" s="4">
        <f t="shared" si="74"/>
        <v>916.6</v>
      </c>
      <c r="J159" s="4">
        <f t="shared" si="74"/>
        <v>935.6</v>
      </c>
      <c r="K159" s="4">
        <f t="shared" si="74"/>
        <v>1131.4000000000001</v>
      </c>
    </row>
    <row r="160" spans="1:11" ht="18" customHeight="1" x14ac:dyDescent="0.25">
      <c r="A160" s="95" t="s">
        <v>84</v>
      </c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ht="28.5" customHeight="1" x14ac:dyDescent="0.25">
      <c r="A161" s="85" t="s">
        <v>391</v>
      </c>
      <c r="B161" s="72" t="s">
        <v>85</v>
      </c>
      <c r="C161" s="47" t="s">
        <v>63</v>
      </c>
      <c r="D161" s="9" t="s">
        <v>177</v>
      </c>
      <c r="E161" s="4">
        <f>E162</f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 ht="18" customHeight="1" x14ac:dyDescent="0.25">
      <c r="A162" s="86"/>
      <c r="B162" s="73"/>
      <c r="C162" s="49"/>
      <c r="D162" s="6" t="s">
        <v>17</v>
      </c>
      <c r="E162" s="4">
        <f>SUM(F162:K162)</f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 ht="27.75" customHeight="1" x14ac:dyDescent="0.25">
      <c r="A163" s="55" t="s">
        <v>392</v>
      </c>
      <c r="B163" s="7" t="s">
        <v>86</v>
      </c>
      <c r="C163" s="57" t="s">
        <v>63</v>
      </c>
      <c r="D163" s="50" t="s">
        <v>177</v>
      </c>
      <c r="E163" s="83">
        <f>E165</f>
        <v>0</v>
      </c>
      <c r="F163" s="83">
        <f>F165</f>
        <v>0</v>
      </c>
      <c r="G163" s="83">
        <f t="shared" ref="G163:K163" si="75">G165</f>
        <v>0</v>
      </c>
      <c r="H163" s="83">
        <f t="shared" si="75"/>
        <v>0</v>
      </c>
      <c r="I163" s="83">
        <f t="shared" si="75"/>
        <v>0</v>
      </c>
      <c r="J163" s="83">
        <f t="shared" si="75"/>
        <v>0</v>
      </c>
      <c r="K163" s="83">
        <f t="shared" si="75"/>
        <v>0</v>
      </c>
    </row>
    <row r="164" spans="1:11" ht="18" customHeight="1" x14ac:dyDescent="0.25">
      <c r="A164" s="55"/>
      <c r="B164" s="13" t="s">
        <v>478</v>
      </c>
      <c r="C164" s="57"/>
      <c r="D164" s="52"/>
      <c r="E164" s="84"/>
      <c r="F164" s="84"/>
      <c r="G164" s="84"/>
      <c r="H164" s="84"/>
      <c r="I164" s="84"/>
      <c r="J164" s="84"/>
      <c r="K164" s="84"/>
    </row>
    <row r="165" spans="1:11" ht="18" customHeight="1" x14ac:dyDescent="0.25">
      <c r="A165" s="55"/>
      <c r="B165" s="13" t="s">
        <v>584</v>
      </c>
      <c r="C165" s="57"/>
      <c r="D165" s="9" t="s">
        <v>17</v>
      </c>
      <c r="E165" s="4">
        <f>SUM(F165:K165)</f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 ht="18" customHeight="1" x14ac:dyDescent="0.25">
      <c r="A166" s="55" t="s">
        <v>393</v>
      </c>
      <c r="B166" s="56" t="s">
        <v>87</v>
      </c>
      <c r="C166" s="57" t="s">
        <v>63</v>
      </c>
      <c r="D166" s="9" t="s">
        <v>177</v>
      </c>
      <c r="E166" s="4">
        <f>E167</f>
        <v>326.50000000000006</v>
      </c>
      <c r="F166" s="4">
        <f t="shared" ref="F166:K166" si="76">F167</f>
        <v>51.6</v>
      </c>
      <c r="G166" s="4">
        <f t="shared" si="76"/>
        <v>53.6</v>
      </c>
      <c r="H166" s="4">
        <f t="shared" si="76"/>
        <v>55.9</v>
      </c>
      <c r="I166" s="4">
        <f t="shared" si="76"/>
        <v>58.2</v>
      </c>
      <c r="J166" s="4">
        <f t="shared" si="76"/>
        <v>53.6</v>
      </c>
      <c r="K166" s="4">
        <f t="shared" si="76"/>
        <v>53.6</v>
      </c>
    </row>
    <row r="167" spans="1:11" ht="18" customHeight="1" x14ac:dyDescent="0.25">
      <c r="A167" s="55"/>
      <c r="B167" s="56"/>
      <c r="C167" s="57"/>
      <c r="D167" s="9" t="s">
        <v>17</v>
      </c>
      <c r="E167" s="4">
        <f>SUM(F167:K167)</f>
        <v>326.50000000000006</v>
      </c>
      <c r="F167" s="4">
        <v>51.6</v>
      </c>
      <c r="G167" s="4">
        <v>53.6</v>
      </c>
      <c r="H167" s="4">
        <v>55.9</v>
      </c>
      <c r="I167" s="4">
        <v>58.2</v>
      </c>
      <c r="J167" s="4">
        <v>53.6</v>
      </c>
      <c r="K167" s="4">
        <v>53.6</v>
      </c>
    </row>
    <row r="168" spans="1:11" ht="39" customHeight="1" x14ac:dyDescent="0.25">
      <c r="A168" s="55" t="s">
        <v>394</v>
      </c>
      <c r="B168" s="56" t="s">
        <v>583</v>
      </c>
      <c r="C168" s="57" t="s">
        <v>577</v>
      </c>
      <c r="D168" s="9" t="s">
        <v>177</v>
      </c>
      <c r="E168" s="4">
        <f>E169</f>
        <v>484.6</v>
      </c>
      <c r="F168" s="4">
        <f t="shared" ref="F168:K168" si="77">F169</f>
        <v>76.599999999999994</v>
      </c>
      <c r="G168" s="4">
        <f t="shared" si="77"/>
        <v>79.7</v>
      </c>
      <c r="H168" s="4">
        <f t="shared" si="77"/>
        <v>82.8</v>
      </c>
      <c r="I168" s="4">
        <f t="shared" si="77"/>
        <v>86.1</v>
      </c>
      <c r="J168" s="4">
        <f t="shared" si="77"/>
        <v>79.7</v>
      </c>
      <c r="K168" s="4">
        <f t="shared" si="77"/>
        <v>79.7</v>
      </c>
    </row>
    <row r="169" spans="1:11" ht="21" customHeight="1" x14ac:dyDescent="0.25">
      <c r="A169" s="55"/>
      <c r="B169" s="56"/>
      <c r="C169" s="57"/>
      <c r="D169" s="9" t="s">
        <v>17</v>
      </c>
      <c r="E169" s="4">
        <f>SUM(F169:K169)</f>
        <v>484.6</v>
      </c>
      <c r="F169" s="4">
        <f>25+51.6</f>
        <v>76.599999999999994</v>
      </c>
      <c r="G169" s="4">
        <f>26+53.7</f>
        <v>79.7</v>
      </c>
      <c r="H169" s="4">
        <f>27+55.8</f>
        <v>82.8</v>
      </c>
      <c r="I169" s="4">
        <f>28.1+58</f>
        <v>86.1</v>
      </c>
      <c r="J169" s="4">
        <f>26+53.7</f>
        <v>79.7</v>
      </c>
      <c r="K169" s="4">
        <f>26+53.7</f>
        <v>79.7</v>
      </c>
    </row>
    <row r="170" spans="1:11" ht="18" customHeight="1" x14ac:dyDescent="0.25">
      <c r="A170" s="55" t="s">
        <v>395</v>
      </c>
      <c r="B170" s="56" t="s">
        <v>436</v>
      </c>
      <c r="C170" s="57" t="s">
        <v>577</v>
      </c>
      <c r="D170" s="9" t="s">
        <v>177</v>
      </c>
      <c r="E170" s="4">
        <f>E171</f>
        <v>82.1</v>
      </c>
      <c r="F170" s="4">
        <f t="shared" ref="F170:K170" si="78">F171</f>
        <v>13</v>
      </c>
      <c r="G170" s="4">
        <f t="shared" si="78"/>
        <v>13.5</v>
      </c>
      <c r="H170" s="4">
        <f t="shared" si="78"/>
        <v>14</v>
      </c>
      <c r="I170" s="4">
        <f t="shared" si="78"/>
        <v>14.6</v>
      </c>
      <c r="J170" s="4">
        <f t="shared" si="78"/>
        <v>13.5</v>
      </c>
      <c r="K170" s="4">
        <f t="shared" si="78"/>
        <v>13.5</v>
      </c>
    </row>
    <row r="171" spans="1:11" ht="18" customHeight="1" x14ac:dyDescent="0.25">
      <c r="A171" s="55"/>
      <c r="B171" s="56"/>
      <c r="C171" s="57"/>
      <c r="D171" s="9" t="s">
        <v>17</v>
      </c>
      <c r="E171" s="4">
        <f>SUM(F171:K171)</f>
        <v>82.1</v>
      </c>
      <c r="F171" s="4">
        <v>13</v>
      </c>
      <c r="G171" s="4">
        <v>13.5</v>
      </c>
      <c r="H171" s="4">
        <v>14</v>
      </c>
      <c r="I171" s="4">
        <v>14.6</v>
      </c>
      <c r="J171" s="4">
        <v>13.5</v>
      </c>
      <c r="K171" s="4">
        <v>13.5</v>
      </c>
    </row>
    <row r="172" spans="1:11" ht="18" customHeight="1" x14ac:dyDescent="0.25">
      <c r="A172" s="71" t="s">
        <v>635</v>
      </c>
      <c r="B172" s="71"/>
      <c r="C172" s="55"/>
      <c r="D172" s="9" t="s">
        <v>177</v>
      </c>
      <c r="E172" s="4">
        <f>E173+E174</f>
        <v>893.19999999999982</v>
      </c>
      <c r="F172" s="4">
        <f t="shared" ref="F172:K172" si="79">F173+F174</f>
        <v>141.19999999999999</v>
      </c>
      <c r="G172" s="4">
        <f t="shared" si="79"/>
        <v>146.80000000000001</v>
      </c>
      <c r="H172" s="4">
        <f t="shared" si="79"/>
        <v>152.69999999999999</v>
      </c>
      <c r="I172" s="4">
        <f t="shared" si="79"/>
        <v>158.89999999999998</v>
      </c>
      <c r="J172" s="4">
        <f t="shared" si="79"/>
        <v>146.80000000000001</v>
      </c>
      <c r="K172" s="4">
        <f t="shared" si="79"/>
        <v>146.80000000000001</v>
      </c>
    </row>
    <row r="173" spans="1:11" ht="18" customHeight="1" x14ac:dyDescent="0.25">
      <c r="A173" s="71"/>
      <c r="B173" s="71"/>
      <c r="C173" s="55"/>
      <c r="D173" s="9" t="s">
        <v>17</v>
      </c>
      <c r="E173" s="4">
        <f>SUM(F173:K173)</f>
        <v>893.19999999999982</v>
      </c>
      <c r="F173" s="4">
        <f>F171+F167+F169</f>
        <v>141.19999999999999</v>
      </c>
      <c r="G173" s="4">
        <f t="shared" ref="G173:K173" si="80">G171+G167+G169</f>
        <v>146.80000000000001</v>
      </c>
      <c r="H173" s="4">
        <f t="shared" si="80"/>
        <v>152.69999999999999</v>
      </c>
      <c r="I173" s="4">
        <f t="shared" si="80"/>
        <v>158.89999999999998</v>
      </c>
      <c r="J173" s="4">
        <f t="shared" si="80"/>
        <v>146.80000000000001</v>
      </c>
      <c r="K173" s="4">
        <f t="shared" si="80"/>
        <v>146.80000000000001</v>
      </c>
    </row>
    <row r="174" spans="1:11" ht="18" customHeight="1" x14ac:dyDescent="0.25">
      <c r="A174" s="71"/>
      <c r="B174" s="71"/>
      <c r="C174" s="55"/>
      <c r="D174" s="8" t="s">
        <v>19</v>
      </c>
      <c r="E174" s="4">
        <f t="shared" ref="E174" si="81">SUM(F174:I174)</f>
        <v>0</v>
      </c>
      <c r="F174" s="4">
        <f>0</f>
        <v>0</v>
      </c>
      <c r="G174" s="4">
        <f>0</f>
        <v>0</v>
      </c>
      <c r="H174" s="4">
        <f>0</f>
        <v>0</v>
      </c>
      <c r="I174" s="4">
        <f>0</f>
        <v>0</v>
      </c>
      <c r="J174" s="4">
        <f>0</f>
        <v>0</v>
      </c>
      <c r="K174" s="4">
        <f>0</f>
        <v>0</v>
      </c>
    </row>
    <row r="175" spans="1:11" ht="18" customHeight="1" x14ac:dyDescent="0.25">
      <c r="A175" s="95" t="s">
        <v>92</v>
      </c>
      <c r="B175" s="96"/>
      <c r="C175" s="96"/>
      <c r="D175" s="96"/>
      <c r="E175" s="96"/>
      <c r="F175" s="96"/>
      <c r="G175" s="96"/>
      <c r="H175" s="96"/>
      <c r="I175" s="96"/>
      <c r="J175" s="96"/>
      <c r="K175" s="96"/>
    </row>
    <row r="176" spans="1:11" ht="18" customHeight="1" x14ac:dyDescent="0.25">
      <c r="A176" s="47" t="s">
        <v>401</v>
      </c>
      <c r="B176" s="72" t="s">
        <v>93</v>
      </c>
      <c r="C176" s="47" t="s">
        <v>63</v>
      </c>
      <c r="D176" s="9" t="s">
        <v>177</v>
      </c>
      <c r="E176" s="4">
        <f>E177</f>
        <v>0</v>
      </c>
      <c r="F176" s="4">
        <f>0</f>
        <v>0</v>
      </c>
      <c r="G176" s="4">
        <f>0</f>
        <v>0</v>
      </c>
      <c r="H176" s="4">
        <f>0</f>
        <v>0</v>
      </c>
      <c r="I176" s="4">
        <f>0</f>
        <v>0</v>
      </c>
      <c r="J176" s="4">
        <f>0</f>
        <v>0</v>
      </c>
      <c r="K176" s="4">
        <f>0</f>
        <v>0</v>
      </c>
    </row>
    <row r="177" spans="1:12" ht="18" customHeight="1" x14ac:dyDescent="0.25">
      <c r="A177" s="49"/>
      <c r="B177" s="73"/>
      <c r="C177" s="49"/>
      <c r="D177" s="8" t="s">
        <v>17</v>
      </c>
      <c r="E177" s="4">
        <f>SUM(F177:K177)</f>
        <v>0</v>
      </c>
      <c r="F177" s="4">
        <f>0</f>
        <v>0</v>
      </c>
      <c r="G177" s="4">
        <f>0</f>
        <v>0</v>
      </c>
      <c r="H177" s="4">
        <f>0</f>
        <v>0</v>
      </c>
      <c r="I177" s="4">
        <f>0</f>
        <v>0</v>
      </c>
      <c r="J177" s="4">
        <f>0</f>
        <v>0</v>
      </c>
      <c r="K177" s="4">
        <f>0</f>
        <v>0</v>
      </c>
    </row>
    <row r="178" spans="1:12" ht="18" customHeight="1" x14ac:dyDescent="0.25">
      <c r="A178" s="47" t="s">
        <v>402</v>
      </c>
      <c r="B178" s="72" t="s">
        <v>94</v>
      </c>
      <c r="C178" s="47" t="s">
        <v>63</v>
      </c>
      <c r="D178" s="9" t="s">
        <v>177</v>
      </c>
      <c r="E178" s="4">
        <f>E179</f>
        <v>0</v>
      </c>
      <c r="F178" s="4">
        <f>0</f>
        <v>0</v>
      </c>
      <c r="G178" s="4">
        <f>0</f>
        <v>0</v>
      </c>
      <c r="H178" s="4">
        <f>0</f>
        <v>0</v>
      </c>
      <c r="I178" s="4">
        <f>0</f>
        <v>0</v>
      </c>
      <c r="J178" s="4">
        <f>0</f>
        <v>0</v>
      </c>
      <c r="K178" s="4">
        <f>0</f>
        <v>0</v>
      </c>
    </row>
    <row r="179" spans="1:12" ht="18" customHeight="1" x14ac:dyDescent="0.25">
      <c r="A179" s="49"/>
      <c r="B179" s="73"/>
      <c r="C179" s="49"/>
      <c r="D179" s="8" t="s">
        <v>17</v>
      </c>
      <c r="E179" s="4">
        <f>SUM(F179:K179)</f>
        <v>0</v>
      </c>
      <c r="F179" s="4">
        <f>0</f>
        <v>0</v>
      </c>
      <c r="G179" s="4">
        <f>0</f>
        <v>0</v>
      </c>
      <c r="H179" s="4">
        <f>0</f>
        <v>0</v>
      </c>
      <c r="I179" s="4">
        <f>0</f>
        <v>0</v>
      </c>
      <c r="J179" s="4">
        <f>0</f>
        <v>0</v>
      </c>
      <c r="K179" s="4">
        <f>0</f>
        <v>0</v>
      </c>
    </row>
    <row r="180" spans="1:12" ht="18" customHeight="1" x14ac:dyDescent="0.25">
      <c r="A180" s="47" t="s">
        <v>403</v>
      </c>
      <c r="B180" s="72" t="s">
        <v>95</v>
      </c>
      <c r="C180" s="47" t="s">
        <v>63</v>
      </c>
      <c r="D180" s="9" t="s">
        <v>177</v>
      </c>
      <c r="E180" s="4">
        <f>E181</f>
        <v>0</v>
      </c>
      <c r="F180" s="4">
        <f>0</f>
        <v>0</v>
      </c>
      <c r="G180" s="4">
        <f>0</f>
        <v>0</v>
      </c>
      <c r="H180" s="4">
        <f>0</f>
        <v>0</v>
      </c>
      <c r="I180" s="4">
        <f>0</f>
        <v>0</v>
      </c>
      <c r="J180" s="4">
        <f>0</f>
        <v>0</v>
      </c>
      <c r="K180" s="4">
        <f>0</f>
        <v>0</v>
      </c>
    </row>
    <row r="181" spans="1:12" ht="18" customHeight="1" x14ac:dyDescent="0.25">
      <c r="A181" s="49"/>
      <c r="B181" s="73"/>
      <c r="C181" s="49"/>
      <c r="D181" s="8" t="s">
        <v>17</v>
      </c>
      <c r="E181" s="4">
        <f>SUM(F181:K181)</f>
        <v>0</v>
      </c>
      <c r="F181" s="4">
        <f>0</f>
        <v>0</v>
      </c>
      <c r="G181" s="4">
        <f>0</f>
        <v>0</v>
      </c>
      <c r="H181" s="4">
        <f>0</f>
        <v>0</v>
      </c>
      <c r="I181" s="4">
        <f>0</f>
        <v>0</v>
      </c>
      <c r="J181" s="5"/>
      <c r="K181" s="5"/>
    </row>
    <row r="182" spans="1:12" ht="18" customHeight="1" x14ac:dyDescent="0.25">
      <c r="A182" s="71" t="s">
        <v>642</v>
      </c>
      <c r="B182" s="71"/>
      <c r="C182" s="57"/>
      <c r="D182" s="9" t="s">
        <v>177</v>
      </c>
      <c r="E182" s="4">
        <f>E183+E184</f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2" ht="18" customHeight="1" x14ac:dyDescent="0.25">
      <c r="A183" s="71"/>
      <c r="B183" s="71"/>
      <c r="C183" s="57"/>
      <c r="D183" s="9" t="s">
        <v>17</v>
      </c>
      <c r="E183" s="4">
        <f>SUM(F183:K183)</f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2" ht="18" customHeight="1" x14ac:dyDescent="0.25">
      <c r="A184" s="71"/>
      <c r="B184" s="71"/>
      <c r="C184" s="57"/>
      <c r="D184" s="8" t="s">
        <v>19</v>
      </c>
      <c r="E184" s="4">
        <f>SUM(F184:K184)</f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2" ht="18" customHeight="1" x14ac:dyDescent="0.25">
      <c r="A185" s="95" t="s">
        <v>652</v>
      </c>
      <c r="B185" s="96"/>
      <c r="C185" s="96"/>
      <c r="D185" s="96"/>
      <c r="E185" s="96"/>
      <c r="F185" s="96"/>
      <c r="G185" s="96"/>
      <c r="H185" s="96"/>
      <c r="I185" s="96"/>
      <c r="J185" s="96"/>
      <c r="K185" s="96"/>
    </row>
    <row r="186" spans="1:12" ht="18" customHeight="1" x14ac:dyDescent="0.25">
      <c r="A186" s="47" t="s">
        <v>653</v>
      </c>
      <c r="B186" s="72" t="s">
        <v>654</v>
      </c>
      <c r="C186" s="47" t="s">
        <v>577</v>
      </c>
      <c r="D186" s="9" t="s">
        <v>177</v>
      </c>
      <c r="E186" s="4">
        <f>E187</f>
        <v>244967.6</v>
      </c>
      <c r="F186" s="4">
        <f>0</f>
        <v>0</v>
      </c>
      <c r="G186" s="4">
        <f>0</f>
        <v>0</v>
      </c>
      <c r="H186" s="4">
        <v>92012.2</v>
      </c>
      <c r="I186" s="4">
        <f t="shared" ref="I186:J186" si="82">I187</f>
        <v>76247</v>
      </c>
      <c r="J186" s="4">
        <f t="shared" si="82"/>
        <v>76708.399999999994</v>
      </c>
      <c r="K186" s="4">
        <f>0</f>
        <v>0</v>
      </c>
    </row>
    <row r="187" spans="1:12" ht="18" customHeight="1" x14ac:dyDescent="0.25">
      <c r="A187" s="49"/>
      <c r="B187" s="73"/>
      <c r="C187" s="49"/>
      <c r="D187" s="8" t="s">
        <v>17</v>
      </c>
      <c r="E187" s="4">
        <f>SUM(F187:K187)</f>
        <v>244967.6</v>
      </c>
      <c r="F187" s="4">
        <f>0</f>
        <v>0</v>
      </c>
      <c r="G187" s="4">
        <f>0</f>
        <v>0</v>
      </c>
      <c r="H187" s="4">
        <v>92012.2</v>
      </c>
      <c r="I187" s="4">
        <f>6227+69370+650</f>
        <v>76247</v>
      </c>
      <c r="J187" s="4">
        <f>6582+69476.4+650</f>
        <v>76708.399999999994</v>
      </c>
      <c r="K187" s="4">
        <f>0</f>
        <v>0</v>
      </c>
    </row>
    <row r="188" spans="1:12" ht="18" customHeight="1" x14ac:dyDescent="0.25">
      <c r="A188" s="71" t="s">
        <v>655</v>
      </c>
      <c r="B188" s="71"/>
      <c r="C188" s="57"/>
      <c r="D188" s="9" t="s">
        <v>177</v>
      </c>
      <c r="E188" s="4">
        <f>E189+E190</f>
        <v>244967.6</v>
      </c>
      <c r="F188" s="4">
        <f t="shared" ref="F188:K188" si="83">F189+F190</f>
        <v>0</v>
      </c>
      <c r="G188" s="4">
        <f t="shared" si="83"/>
        <v>0</v>
      </c>
      <c r="H188" s="4">
        <f t="shared" si="83"/>
        <v>92012.2</v>
      </c>
      <c r="I188" s="4">
        <f t="shared" si="83"/>
        <v>76247</v>
      </c>
      <c r="J188" s="4">
        <f t="shared" si="83"/>
        <v>76708.399999999994</v>
      </c>
      <c r="K188" s="4">
        <f t="shared" si="83"/>
        <v>0</v>
      </c>
    </row>
    <row r="189" spans="1:12" ht="18" customHeight="1" x14ac:dyDescent="0.25">
      <c r="A189" s="71"/>
      <c r="B189" s="71"/>
      <c r="C189" s="57"/>
      <c r="D189" s="9" t="s">
        <v>17</v>
      </c>
      <c r="E189" s="4">
        <f>SUM(F189:K189)</f>
        <v>244967.6</v>
      </c>
      <c r="F189" s="4">
        <f>F187</f>
        <v>0</v>
      </c>
      <c r="G189" s="4">
        <f t="shared" ref="G189:K189" si="84">G187</f>
        <v>0</v>
      </c>
      <c r="H189" s="4">
        <f t="shared" si="84"/>
        <v>92012.2</v>
      </c>
      <c r="I189" s="4">
        <f t="shared" si="84"/>
        <v>76247</v>
      </c>
      <c r="J189" s="4">
        <f t="shared" si="84"/>
        <v>76708.399999999994</v>
      </c>
      <c r="K189" s="4">
        <f t="shared" si="84"/>
        <v>0</v>
      </c>
    </row>
    <row r="190" spans="1:12" ht="18" customHeight="1" x14ac:dyDescent="0.25">
      <c r="A190" s="71"/>
      <c r="B190" s="71"/>
      <c r="C190" s="57"/>
      <c r="D190" s="8" t="s">
        <v>19</v>
      </c>
      <c r="E190" s="4">
        <f>SUM(F190:K190)</f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2" ht="18" customHeight="1" x14ac:dyDescent="0.25">
      <c r="A191" s="67" t="s">
        <v>178</v>
      </c>
      <c r="B191" s="53"/>
      <c r="C191" s="50"/>
      <c r="D191" s="9" t="s">
        <v>177</v>
      </c>
      <c r="E191" s="4">
        <f>E192+E193+E194</f>
        <v>842313.70000000007</v>
      </c>
      <c r="F191" s="4">
        <f t="shared" ref="F191:K191" si="85">F192+F193+F194</f>
        <v>138497</v>
      </c>
      <c r="G191" s="4">
        <f t="shared" si="85"/>
        <v>134220.79999999999</v>
      </c>
      <c r="H191" s="4">
        <v>136045.29999999999</v>
      </c>
      <c r="I191" s="4">
        <f t="shared" si="85"/>
        <v>108632.1</v>
      </c>
      <c r="J191" s="4">
        <f t="shared" si="85"/>
        <v>108753.9</v>
      </c>
      <c r="K191" s="4">
        <f t="shared" si="85"/>
        <v>216164.59999999998</v>
      </c>
    </row>
    <row r="192" spans="1:12" ht="18" customHeight="1" x14ac:dyDescent="0.25">
      <c r="A192" s="68"/>
      <c r="B192" s="54"/>
      <c r="C192" s="51"/>
      <c r="D192" s="9" t="s">
        <v>17</v>
      </c>
      <c r="E192" s="4">
        <f>SUM(F192:K192)</f>
        <v>726754.3</v>
      </c>
      <c r="F192" s="4">
        <f>F189+F173+F158+F143+F124+F114+F82+F61</f>
        <v>137116.6</v>
      </c>
      <c r="G192" s="4">
        <f>G61+G82+G114+G124+G143+G158+G173+G189+G183</f>
        <v>129791.7</v>
      </c>
      <c r="H192" s="4">
        <v>130845.7</v>
      </c>
      <c r="I192" s="4">
        <f t="shared" ref="I192:K192" si="86">I61+I82+I114+I124+I143+I158+I173+I189+I183</f>
        <v>107715.5</v>
      </c>
      <c r="J192" s="4">
        <f t="shared" si="86"/>
        <v>107818.29999999999</v>
      </c>
      <c r="K192" s="4">
        <f t="shared" si="86"/>
        <v>113466.5</v>
      </c>
      <c r="L192" s="3"/>
    </row>
    <row r="193" spans="1:12" ht="18" customHeight="1" x14ac:dyDescent="0.25">
      <c r="A193" s="68"/>
      <c r="B193" s="54"/>
      <c r="C193" s="51"/>
      <c r="D193" s="8" t="s">
        <v>19</v>
      </c>
      <c r="E193" s="4">
        <f>SUM(F193:K193)</f>
        <v>115559.4</v>
      </c>
      <c r="F193" s="4">
        <f>F190+F174+F159+F144+F125+F115+F62</f>
        <v>1380.3999999999999</v>
      </c>
      <c r="G193" s="4">
        <f>G190+G174+G159+G144+G125+G115+G62+G184</f>
        <v>4429.0999999999995</v>
      </c>
      <c r="H193" s="4">
        <v>5199.6000000000004</v>
      </c>
      <c r="I193" s="4">
        <f t="shared" ref="I193:K193" si="87">I190+I174+I159+I144+I125+I115+I62+I184</f>
        <v>916.6</v>
      </c>
      <c r="J193" s="4">
        <f t="shared" si="87"/>
        <v>935.6</v>
      </c>
      <c r="K193" s="4">
        <f t="shared" si="87"/>
        <v>102698.09999999999</v>
      </c>
      <c r="L193" s="3"/>
    </row>
    <row r="194" spans="1:12" ht="18" customHeight="1" x14ac:dyDescent="0.25">
      <c r="A194" s="69"/>
      <c r="B194" s="70"/>
      <c r="C194" s="52"/>
      <c r="D194" s="9" t="s">
        <v>18</v>
      </c>
      <c r="E194" s="4">
        <f>SUM(F194:I194)</f>
        <v>0</v>
      </c>
      <c r="F194" s="4">
        <f t="shared" ref="F194:K194" si="88">F63</f>
        <v>0</v>
      </c>
      <c r="G194" s="4">
        <f t="shared" si="88"/>
        <v>0</v>
      </c>
      <c r="H194" s="4">
        <f t="shared" si="88"/>
        <v>0</v>
      </c>
      <c r="I194" s="4">
        <f t="shared" si="88"/>
        <v>0</v>
      </c>
      <c r="J194" s="4">
        <f t="shared" si="88"/>
        <v>0</v>
      </c>
      <c r="K194" s="4">
        <f t="shared" si="88"/>
        <v>0</v>
      </c>
    </row>
    <row r="195" spans="1:12" ht="18" customHeight="1" x14ac:dyDescent="0.25">
      <c r="A195" s="95" t="s">
        <v>633</v>
      </c>
      <c r="B195" s="96"/>
      <c r="C195" s="96"/>
      <c r="D195" s="96"/>
      <c r="E195" s="96"/>
      <c r="F195" s="96"/>
      <c r="G195" s="96"/>
      <c r="H195" s="96"/>
      <c r="I195" s="96"/>
      <c r="J195" s="96"/>
      <c r="K195" s="96"/>
    </row>
    <row r="196" spans="1:12" ht="18" customHeight="1" x14ac:dyDescent="0.25">
      <c r="A196" s="104" t="s">
        <v>97</v>
      </c>
      <c r="B196" s="105"/>
      <c r="C196" s="105"/>
      <c r="D196" s="105"/>
      <c r="E196" s="105"/>
      <c r="F196" s="105"/>
      <c r="G196" s="105"/>
      <c r="H196" s="105"/>
      <c r="I196" s="105"/>
      <c r="J196" s="105"/>
      <c r="K196" s="105"/>
    </row>
    <row r="197" spans="1:12" ht="18" customHeight="1" x14ac:dyDescent="0.25">
      <c r="A197" s="55" t="s">
        <v>351</v>
      </c>
      <c r="B197" s="56" t="s">
        <v>525</v>
      </c>
      <c r="C197" s="57" t="s">
        <v>634</v>
      </c>
      <c r="D197" s="9" t="s">
        <v>177</v>
      </c>
      <c r="E197" s="4">
        <f>E198</f>
        <v>74.8</v>
      </c>
      <c r="F197" s="4">
        <f>F198</f>
        <v>0</v>
      </c>
      <c r="G197" s="4">
        <f t="shared" ref="G197:K197" si="89">G198</f>
        <v>14.6</v>
      </c>
      <c r="H197" s="4">
        <f t="shared" si="89"/>
        <v>15.2</v>
      </c>
      <c r="I197" s="4">
        <f t="shared" si="89"/>
        <v>15.8</v>
      </c>
      <c r="J197" s="4">
        <f t="shared" si="89"/>
        <v>14.6</v>
      </c>
      <c r="K197" s="4">
        <f t="shared" si="89"/>
        <v>14.6</v>
      </c>
    </row>
    <row r="198" spans="1:12" ht="20.25" customHeight="1" x14ac:dyDescent="0.25">
      <c r="A198" s="55"/>
      <c r="B198" s="56"/>
      <c r="C198" s="57"/>
      <c r="D198" s="9" t="s">
        <v>17</v>
      </c>
      <c r="E198" s="4">
        <f>SUM(F198:K198)</f>
        <v>74.8</v>
      </c>
      <c r="F198" s="4">
        <v>0</v>
      </c>
      <c r="G198" s="4">
        <v>14.6</v>
      </c>
      <c r="H198" s="4">
        <v>15.2</v>
      </c>
      <c r="I198" s="4">
        <v>15.8</v>
      </c>
      <c r="J198" s="4">
        <v>14.6</v>
      </c>
      <c r="K198" s="4">
        <v>14.6</v>
      </c>
    </row>
    <row r="199" spans="1:12" ht="18" customHeight="1" x14ac:dyDescent="0.25">
      <c r="A199" s="55" t="s">
        <v>352</v>
      </c>
      <c r="B199" s="56" t="s">
        <v>100</v>
      </c>
      <c r="C199" s="57" t="s">
        <v>229</v>
      </c>
      <c r="D199" s="9" t="s">
        <v>177</v>
      </c>
      <c r="E199" s="4">
        <f>E200</f>
        <v>131.5</v>
      </c>
      <c r="F199" s="4">
        <f>F200</f>
        <v>20.8</v>
      </c>
      <c r="G199" s="4">
        <f t="shared" ref="G199:K199" si="90">G200</f>
        <v>21.6</v>
      </c>
      <c r="H199" s="4">
        <f t="shared" si="90"/>
        <v>22.5</v>
      </c>
      <c r="I199" s="4">
        <f t="shared" si="90"/>
        <v>23.4</v>
      </c>
      <c r="J199" s="4">
        <f t="shared" si="90"/>
        <v>21.6</v>
      </c>
      <c r="K199" s="4">
        <f t="shared" si="90"/>
        <v>21.6</v>
      </c>
    </row>
    <row r="200" spans="1:12" ht="18" customHeight="1" x14ac:dyDescent="0.25">
      <c r="A200" s="55"/>
      <c r="B200" s="56"/>
      <c r="C200" s="57"/>
      <c r="D200" s="9" t="s">
        <v>17</v>
      </c>
      <c r="E200" s="4">
        <f>SUM(F200:K200)</f>
        <v>131.5</v>
      </c>
      <c r="F200" s="4">
        <v>20.8</v>
      </c>
      <c r="G200" s="4">
        <v>21.6</v>
      </c>
      <c r="H200" s="4">
        <v>22.5</v>
      </c>
      <c r="I200" s="4">
        <v>23.4</v>
      </c>
      <c r="J200" s="4">
        <v>21.6</v>
      </c>
      <c r="K200" s="4">
        <v>21.6</v>
      </c>
    </row>
    <row r="201" spans="1:12" ht="18" customHeight="1" x14ac:dyDescent="0.25">
      <c r="A201" s="55" t="s">
        <v>353</v>
      </c>
      <c r="B201" s="56" t="s">
        <v>495</v>
      </c>
      <c r="C201" s="57" t="s">
        <v>630</v>
      </c>
      <c r="D201" s="9" t="s">
        <v>177</v>
      </c>
      <c r="E201" s="4">
        <f>E202</f>
        <v>342</v>
      </c>
      <c r="F201" s="4">
        <f t="shared" ref="F201:K201" si="91">F202</f>
        <v>54.1</v>
      </c>
      <c r="G201" s="4">
        <f t="shared" si="91"/>
        <v>56.2</v>
      </c>
      <c r="H201" s="4">
        <f t="shared" si="91"/>
        <v>58.5</v>
      </c>
      <c r="I201" s="4">
        <f t="shared" si="91"/>
        <v>60.8</v>
      </c>
      <c r="J201" s="4">
        <f t="shared" si="91"/>
        <v>56.2</v>
      </c>
      <c r="K201" s="4">
        <f t="shared" si="91"/>
        <v>56.2</v>
      </c>
    </row>
    <row r="202" spans="1:12" ht="18" customHeight="1" x14ac:dyDescent="0.25">
      <c r="A202" s="55"/>
      <c r="B202" s="56"/>
      <c r="C202" s="57"/>
      <c r="D202" s="9" t="s">
        <v>17</v>
      </c>
      <c r="E202" s="4">
        <f>SUM(F202:K202)</f>
        <v>342</v>
      </c>
      <c r="F202" s="4">
        <v>54.1</v>
      </c>
      <c r="G202" s="4">
        <v>56.2</v>
      </c>
      <c r="H202" s="4">
        <v>58.5</v>
      </c>
      <c r="I202" s="4">
        <v>60.8</v>
      </c>
      <c r="J202" s="4">
        <v>56.2</v>
      </c>
      <c r="K202" s="4">
        <v>56.2</v>
      </c>
    </row>
    <row r="203" spans="1:12" ht="33" customHeight="1" x14ac:dyDescent="0.25">
      <c r="A203" s="55" t="s">
        <v>22</v>
      </c>
      <c r="B203" s="56" t="s">
        <v>582</v>
      </c>
      <c r="C203" s="57" t="s">
        <v>63</v>
      </c>
      <c r="D203" s="9" t="s">
        <v>177</v>
      </c>
      <c r="E203" s="4">
        <f>E204</f>
        <v>623.80000000000007</v>
      </c>
      <c r="F203" s="4">
        <f>F204</f>
        <v>146.80000000000001</v>
      </c>
      <c r="G203" s="4">
        <f t="shared" ref="G203:K203" si="92">G204</f>
        <v>93.1</v>
      </c>
      <c r="H203" s="4">
        <f t="shared" si="92"/>
        <v>96.9</v>
      </c>
      <c r="I203" s="4">
        <f t="shared" si="92"/>
        <v>100.8</v>
      </c>
      <c r="J203" s="4">
        <f t="shared" si="92"/>
        <v>93.1</v>
      </c>
      <c r="K203" s="4">
        <f t="shared" si="92"/>
        <v>93.1</v>
      </c>
    </row>
    <row r="204" spans="1:12" ht="28.15" customHeight="1" x14ac:dyDescent="0.25">
      <c r="A204" s="55"/>
      <c r="B204" s="56"/>
      <c r="C204" s="57"/>
      <c r="D204" s="9" t="s">
        <v>17</v>
      </c>
      <c r="E204" s="4">
        <f>SUM(F204:K204)</f>
        <v>623.80000000000007</v>
      </c>
      <c r="F204" s="4">
        <v>146.80000000000001</v>
      </c>
      <c r="G204" s="4">
        <v>93.1</v>
      </c>
      <c r="H204" s="4">
        <v>96.9</v>
      </c>
      <c r="I204" s="4">
        <v>100.8</v>
      </c>
      <c r="J204" s="4">
        <v>93.1</v>
      </c>
      <c r="K204" s="4">
        <v>93.1</v>
      </c>
    </row>
    <row r="205" spans="1:12" ht="18" customHeight="1" x14ac:dyDescent="0.25">
      <c r="A205" s="55" t="s">
        <v>24</v>
      </c>
      <c r="B205" s="56" t="s">
        <v>108</v>
      </c>
      <c r="C205" s="57" t="s">
        <v>107</v>
      </c>
      <c r="D205" s="9" t="s">
        <v>177</v>
      </c>
      <c r="E205" s="4">
        <f>E206</f>
        <v>468.79999999999995</v>
      </c>
      <c r="F205" s="4">
        <f>F206</f>
        <v>74.099999999999994</v>
      </c>
      <c r="G205" s="4">
        <f>G206</f>
        <v>77.099999999999994</v>
      </c>
      <c r="H205" s="4">
        <f t="shared" ref="H205:K205" si="93">H206</f>
        <v>80.099999999999994</v>
      </c>
      <c r="I205" s="4">
        <f t="shared" si="93"/>
        <v>83.3</v>
      </c>
      <c r="J205" s="4">
        <f t="shared" si="93"/>
        <v>77.099999999999994</v>
      </c>
      <c r="K205" s="4">
        <f t="shared" si="93"/>
        <v>77.099999999999994</v>
      </c>
    </row>
    <row r="206" spans="1:12" ht="18" customHeight="1" x14ac:dyDescent="0.25">
      <c r="A206" s="55"/>
      <c r="B206" s="56"/>
      <c r="C206" s="57"/>
      <c r="D206" s="9" t="s">
        <v>17</v>
      </c>
      <c r="E206" s="4">
        <f>SUM(F206:K206)</f>
        <v>468.79999999999995</v>
      </c>
      <c r="F206" s="4">
        <v>74.099999999999994</v>
      </c>
      <c r="G206" s="4">
        <v>77.099999999999994</v>
      </c>
      <c r="H206" s="4">
        <v>80.099999999999994</v>
      </c>
      <c r="I206" s="4">
        <v>83.3</v>
      </c>
      <c r="J206" s="4">
        <v>77.099999999999994</v>
      </c>
      <c r="K206" s="4">
        <v>77.099999999999994</v>
      </c>
    </row>
    <row r="207" spans="1:12" ht="18" customHeight="1" x14ac:dyDescent="0.25">
      <c r="A207" s="55" t="s">
        <v>26</v>
      </c>
      <c r="B207" s="56" t="s">
        <v>535</v>
      </c>
      <c r="C207" s="57" t="s">
        <v>63</v>
      </c>
      <c r="D207" s="9" t="s">
        <v>177</v>
      </c>
      <c r="E207" s="4">
        <f>E208</f>
        <v>1139.0000000000002</v>
      </c>
      <c r="F207" s="4">
        <f>F208</f>
        <v>159</v>
      </c>
      <c r="G207" s="4">
        <f>G208</f>
        <v>365.2</v>
      </c>
      <c r="H207" s="4">
        <f t="shared" ref="H207:K207" si="94">H208</f>
        <v>155.1</v>
      </c>
      <c r="I207" s="4">
        <f t="shared" si="94"/>
        <v>161.30000000000001</v>
      </c>
      <c r="J207" s="4">
        <f t="shared" si="94"/>
        <v>149.19999999999999</v>
      </c>
      <c r="K207" s="4">
        <f t="shared" si="94"/>
        <v>149.19999999999999</v>
      </c>
    </row>
    <row r="208" spans="1:12" ht="18" customHeight="1" x14ac:dyDescent="0.25">
      <c r="A208" s="55"/>
      <c r="B208" s="56"/>
      <c r="C208" s="57"/>
      <c r="D208" s="9" t="s">
        <v>17</v>
      </c>
      <c r="E208" s="4">
        <f>SUM(F208:K208)</f>
        <v>1139.0000000000002</v>
      </c>
      <c r="F208" s="4">
        <v>159</v>
      </c>
      <c r="G208" s="4">
        <v>365.2</v>
      </c>
      <c r="H208" s="4">
        <v>155.1</v>
      </c>
      <c r="I208" s="4">
        <v>161.30000000000001</v>
      </c>
      <c r="J208" s="4">
        <v>149.19999999999999</v>
      </c>
      <c r="K208" s="4">
        <v>149.19999999999999</v>
      </c>
    </row>
    <row r="209" spans="1:11" ht="18" customHeight="1" x14ac:dyDescent="0.25">
      <c r="A209" s="47" t="s">
        <v>27</v>
      </c>
      <c r="B209" s="64" t="s">
        <v>629</v>
      </c>
      <c r="C209" s="50"/>
      <c r="D209" s="9" t="s">
        <v>209</v>
      </c>
      <c r="E209" s="4">
        <f>E210+E211</f>
        <v>54366.2</v>
      </c>
      <c r="F209" s="4">
        <f>F210+F211</f>
        <v>9942.1</v>
      </c>
      <c r="G209" s="4">
        <f t="shared" ref="G209:J209" si="95">G210+G211</f>
        <v>11595.2</v>
      </c>
      <c r="H209" s="4">
        <v>10101.200000000001</v>
      </c>
      <c r="I209" s="4">
        <f t="shared" si="95"/>
        <v>12626.5</v>
      </c>
      <c r="J209" s="4">
        <f t="shared" si="95"/>
        <v>0</v>
      </c>
      <c r="K209" s="4">
        <f>K210+K211</f>
        <v>10101.200000000001</v>
      </c>
    </row>
    <row r="210" spans="1:11" ht="18" customHeight="1" x14ac:dyDescent="0.25">
      <c r="A210" s="48"/>
      <c r="B210" s="65"/>
      <c r="C210" s="51"/>
      <c r="D210" s="9" t="s">
        <v>17</v>
      </c>
      <c r="E210" s="4">
        <f>SUM(F210:K210)</f>
        <v>586.6</v>
      </c>
      <c r="F210" s="4">
        <f>F213+F216</f>
        <v>101.2</v>
      </c>
      <c r="G210" s="4">
        <f>G216+G213</f>
        <v>156.5</v>
      </c>
      <c r="H210" s="4">
        <v>101.2</v>
      </c>
      <c r="I210" s="4">
        <f t="shared" ref="I210:K210" si="96">I216+I213</f>
        <v>126.5</v>
      </c>
      <c r="J210" s="4">
        <f t="shared" si="96"/>
        <v>0</v>
      </c>
      <c r="K210" s="4">
        <f t="shared" si="96"/>
        <v>101.2</v>
      </c>
    </row>
    <row r="211" spans="1:11" ht="18" customHeight="1" x14ac:dyDescent="0.25">
      <c r="A211" s="48"/>
      <c r="B211" s="65"/>
      <c r="C211" s="52"/>
      <c r="D211" s="9" t="s">
        <v>19</v>
      </c>
      <c r="E211" s="4">
        <f>SUM(F211:K211)</f>
        <v>53779.6</v>
      </c>
      <c r="F211" s="4">
        <f>F220+F214</f>
        <v>9840.9</v>
      </c>
      <c r="G211" s="4">
        <f>G214+G217</f>
        <v>11438.7</v>
      </c>
      <c r="H211" s="4">
        <v>10000</v>
      </c>
      <c r="I211" s="4">
        <f>I220</f>
        <v>12500</v>
      </c>
      <c r="J211" s="4">
        <f t="shared" ref="J211:K211" si="97">J220</f>
        <v>0</v>
      </c>
      <c r="K211" s="4">
        <f t="shared" si="97"/>
        <v>10000</v>
      </c>
    </row>
    <row r="212" spans="1:11" ht="18" customHeight="1" x14ac:dyDescent="0.25">
      <c r="A212" s="48"/>
      <c r="B212" s="65"/>
      <c r="C212" s="57" t="s">
        <v>63</v>
      </c>
      <c r="D212" s="9" t="s">
        <v>177</v>
      </c>
      <c r="E212" s="4">
        <f>E213+E214</f>
        <v>27616.1</v>
      </c>
      <c r="F212" s="4">
        <f>F213+F214</f>
        <v>9942.1</v>
      </c>
      <c r="G212" s="4">
        <f t="shared" ref="G212:K212" si="98">G213+G214</f>
        <v>7572.7999999999993</v>
      </c>
      <c r="H212" s="4">
        <f t="shared" si="98"/>
        <v>10101.200000000001</v>
      </c>
      <c r="I212" s="4">
        <f t="shared" si="98"/>
        <v>0</v>
      </c>
      <c r="J212" s="4">
        <f t="shared" si="98"/>
        <v>0</v>
      </c>
      <c r="K212" s="4">
        <f t="shared" si="98"/>
        <v>0</v>
      </c>
    </row>
    <row r="213" spans="1:11" ht="18" customHeight="1" x14ac:dyDescent="0.25">
      <c r="A213" s="48"/>
      <c r="B213" s="65"/>
      <c r="C213" s="57"/>
      <c r="D213" s="9" t="s">
        <v>17</v>
      </c>
      <c r="E213" s="4">
        <f>SUM(F213:K213)</f>
        <v>278.3</v>
      </c>
      <c r="F213" s="4">
        <f>F222+F225+F228+F231+F234</f>
        <v>101.2</v>
      </c>
      <c r="G213" s="4">
        <f t="shared" ref="G213" si="99">G222+G225+G228+G231+G234</f>
        <v>75.900000000000006</v>
      </c>
      <c r="H213" s="4">
        <f>H222+H225+H228+H231+H234+H243+H246+H249+H252</f>
        <v>101.2</v>
      </c>
      <c r="I213" s="4">
        <f t="shared" ref="I213:K213" si="100">I222+I225+I228+I231+I234+I243+I246+I249+I252</f>
        <v>0</v>
      </c>
      <c r="J213" s="4">
        <f t="shared" si="100"/>
        <v>0</v>
      </c>
      <c r="K213" s="4">
        <f t="shared" si="100"/>
        <v>0</v>
      </c>
    </row>
    <row r="214" spans="1:11" ht="18" customHeight="1" x14ac:dyDescent="0.25">
      <c r="A214" s="48"/>
      <c r="B214" s="65"/>
      <c r="C214" s="57"/>
      <c r="D214" s="9" t="s">
        <v>19</v>
      </c>
      <c r="E214" s="4">
        <f>SUM(F214:K214)</f>
        <v>27337.8</v>
      </c>
      <c r="F214" s="4">
        <f>F223+F226+F229+F232+F235</f>
        <v>9840.9</v>
      </c>
      <c r="G214" s="4">
        <f t="shared" ref="G214" si="101">G223+G226+G229+G232+G235</f>
        <v>7496.9</v>
      </c>
      <c r="H214" s="4">
        <f>H223+H226+H229+H232+H235+H244+H247+H250+H253</f>
        <v>10000</v>
      </c>
      <c r="I214" s="4">
        <f t="shared" ref="I214:K214" si="102">I223+I226+I229+I232+I235+I244+I247+I250+I253</f>
        <v>0</v>
      </c>
      <c r="J214" s="4">
        <f t="shared" si="102"/>
        <v>0</v>
      </c>
      <c r="K214" s="4">
        <f t="shared" si="102"/>
        <v>0</v>
      </c>
    </row>
    <row r="215" spans="1:11" ht="18" customHeight="1" x14ac:dyDescent="0.25">
      <c r="A215" s="48"/>
      <c r="B215" s="65"/>
      <c r="C215" s="57" t="s">
        <v>110</v>
      </c>
      <c r="D215" s="9" t="s">
        <v>177</v>
      </c>
      <c r="E215" s="4">
        <f>E216+E217</f>
        <v>26750.1</v>
      </c>
      <c r="F215" s="4">
        <f t="shared" ref="F215:K215" si="103">F216+F217</f>
        <v>0</v>
      </c>
      <c r="G215" s="4">
        <f t="shared" si="103"/>
        <v>4022.4</v>
      </c>
      <c r="H215" s="4">
        <f t="shared" si="103"/>
        <v>0</v>
      </c>
      <c r="I215" s="4">
        <f t="shared" si="103"/>
        <v>12626.5</v>
      </c>
      <c r="J215" s="4">
        <f t="shared" si="103"/>
        <v>0</v>
      </c>
      <c r="K215" s="4">
        <f t="shared" si="103"/>
        <v>10101.200000000001</v>
      </c>
    </row>
    <row r="216" spans="1:11" ht="18" customHeight="1" x14ac:dyDescent="0.25">
      <c r="A216" s="48"/>
      <c r="B216" s="65"/>
      <c r="C216" s="57"/>
      <c r="D216" s="9" t="s">
        <v>17</v>
      </c>
      <c r="E216" s="4">
        <f>SUM(F216:K216)</f>
        <v>308.3</v>
      </c>
      <c r="F216" s="1">
        <f>F219</f>
        <v>0</v>
      </c>
      <c r="G216" s="1">
        <f>G240+G237+G219</f>
        <v>80.599999999999994</v>
      </c>
      <c r="H216" s="1">
        <f>H219</f>
        <v>0</v>
      </c>
      <c r="I216" s="1">
        <f t="shared" ref="I216:K216" si="104">I219</f>
        <v>126.5</v>
      </c>
      <c r="J216" s="1">
        <f t="shared" si="104"/>
        <v>0</v>
      </c>
      <c r="K216" s="1">
        <f t="shared" si="104"/>
        <v>101.2</v>
      </c>
    </row>
    <row r="217" spans="1:11" ht="18" customHeight="1" x14ac:dyDescent="0.25">
      <c r="A217" s="49"/>
      <c r="B217" s="66"/>
      <c r="C217" s="57"/>
      <c r="D217" s="9" t="s">
        <v>19</v>
      </c>
      <c r="E217" s="4">
        <f>SUM(F217:K217)</f>
        <v>26441.8</v>
      </c>
      <c r="F217" s="1">
        <f>F220</f>
        <v>0</v>
      </c>
      <c r="G217" s="1">
        <f>G241+G238</f>
        <v>3941.8</v>
      </c>
      <c r="H217" s="1">
        <f>H220</f>
        <v>0</v>
      </c>
      <c r="I217" s="1">
        <f t="shared" ref="I217:K217" si="105">I220</f>
        <v>12500</v>
      </c>
      <c r="J217" s="1">
        <f t="shared" si="105"/>
        <v>0</v>
      </c>
      <c r="K217" s="1">
        <f t="shared" si="105"/>
        <v>10000</v>
      </c>
    </row>
    <row r="218" spans="1:11" ht="18" customHeight="1" x14ac:dyDescent="0.25">
      <c r="A218" s="55" t="s">
        <v>539</v>
      </c>
      <c r="B218" s="56" t="s">
        <v>122</v>
      </c>
      <c r="C218" s="57" t="s">
        <v>110</v>
      </c>
      <c r="D218" s="9" t="s">
        <v>177</v>
      </c>
      <c r="E218" s="4">
        <f>E219+E220</f>
        <v>22768.400000000001</v>
      </c>
      <c r="F218" s="4">
        <f t="shared" ref="F218:K218" si="106">F219+F220</f>
        <v>0</v>
      </c>
      <c r="G218" s="4">
        <f>G219+G220</f>
        <v>40.700000000000003</v>
      </c>
      <c r="H218" s="4">
        <v>0</v>
      </c>
      <c r="I218" s="4">
        <f t="shared" si="106"/>
        <v>12626.5</v>
      </c>
      <c r="J218" s="4">
        <f t="shared" si="106"/>
        <v>0</v>
      </c>
      <c r="K218" s="4">
        <f t="shared" si="106"/>
        <v>10101.200000000001</v>
      </c>
    </row>
    <row r="219" spans="1:11" ht="18" customHeight="1" x14ac:dyDescent="0.25">
      <c r="A219" s="55"/>
      <c r="B219" s="56"/>
      <c r="C219" s="57"/>
      <c r="D219" s="9" t="s">
        <v>17</v>
      </c>
      <c r="E219" s="4">
        <f>SUM(F219:K219)</f>
        <v>268.39999999999998</v>
      </c>
      <c r="F219" s="4">
        <f>121.6-101.2-20.4</f>
        <v>0</v>
      </c>
      <c r="G219" s="4">
        <v>40.700000000000003</v>
      </c>
      <c r="H219" s="4">
        <v>0</v>
      </c>
      <c r="I219" s="4">
        <v>126.5</v>
      </c>
      <c r="J219" s="1">
        <v>0</v>
      </c>
      <c r="K219" s="1">
        <v>101.2</v>
      </c>
    </row>
    <row r="220" spans="1:11" ht="18" customHeight="1" x14ac:dyDescent="0.25">
      <c r="A220" s="55"/>
      <c r="B220" s="56"/>
      <c r="C220" s="57"/>
      <c r="D220" s="9" t="s">
        <v>19</v>
      </c>
      <c r="E220" s="4">
        <f>SUM(F220:K220)</f>
        <v>22500</v>
      </c>
      <c r="F220" s="4">
        <f>12000-10000-2000</f>
        <v>0</v>
      </c>
      <c r="G220" s="4">
        <v>0</v>
      </c>
      <c r="H220" s="4">
        <v>0</v>
      </c>
      <c r="I220" s="4">
        <v>12500</v>
      </c>
      <c r="J220" s="1">
        <v>0</v>
      </c>
      <c r="K220" s="4">
        <v>10000</v>
      </c>
    </row>
    <row r="221" spans="1:11" ht="18" customHeight="1" x14ac:dyDescent="0.25">
      <c r="A221" s="47" t="s">
        <v>540</v>
      </c>
      <c r="B221" s="64" t="s">
        <v>656</v>
      </c>
      <c r="C221" s="50" t="s">
        <v>449</v>
      </c>
      <c r="D221" s="9" t="s">
        <v>177</v>
      </c>
      <c r="E221" s="4">
        <f>E222+E223</f>
        <v>5047.5</v>
      </c>
      <c r="F221" s="4">
        <f t="shared" ref="F221:K221" si="107">F222+F223</f>
        <v>2525.3000000000002</v>
      </c>
      <c r="G221" s="4">
        <f t="shared" si="107"/>
        <v>2522.2000000000003</v>
      </c>
      <c r="H221" s="4">
        <f t="shared" si="107"/>
        <v>0</v>
      </c>
      <c r="I221" s="4">
        <f t="shared" si="107"/>
        <v>0</v>
      </c>
      <c r="J221" s="4">
        <f t="shared" si="107"/>
        <v>0</v>
      </c>
      <c r="K221" s="4">
        <f t="shared" si="107"/>
        <v>0</v>
      </c>
    </row>
    <row r="222" spans="1:11" ht="18" customHeight="1" x14ac:dyDescent="0.25">
      <c r="A222" s="48"/>
      <c r="B222" s="65"/>
      <c r="C222" s="51"/>
      <c r="D222" s="9" t="s">
        <v>17</v>
      </c>
      <c r="E222" s="4">
        <f>SUM(F222:K222)</f>
        <v>50.6</v>
      </c>
      <c r="F222" s="4">
        <v>25.3</v>
      </c>
      <c r="G222" s="4">
        <v>25.3</v>
      </c>
      <c r="H222" s="4">
        <v>0</v>
      </c>
      <c r="I222" s="4">
        <v>0</v>
      </c>
      <c r="J222" s="4">
        <v>0</v>
      </c>
      <c r="K222" s="4">
        <v>0</v>
      </c>
    </row>
    <row r="223" spans="1:11" ht="18" customHeight="1" x14ac:dyDescent="0.25">
      <c r="A223" s="48"/>
      <c r="B223" s="65"/>
      <c r="C223" s="51"/>
      <c r="D223" s="9" t="s">
        <v>19</v>
      </c>
      <c r="E223" s="4">
        <f>SUM(F223:K223)</f>
        <v>4996.8999999999996</v>
      </c>
      <c r="F223" s="4">
        <v>2500</v>
      </c>
      <c r="G223" s="1">
        <v>2496.9</v>
      </c>
      <c r="H223" s="4">
        <v>0</v>
      </c>
      <c r="I223" s="4">
        <v>0</v>
      </c>
      <c r="J223" s="4">
        <v>0</v>
      </c>
      <c r="K223" s="4">
        <v>0</v>
      </c>
    </row>
    <row r="224" spans="1:11" ht="18" customHeight="1" x14ac:dyDescent="0.25">
      <c r="A224" s="47" t="s">
        <v>541</v>
      </c>
      <c r="B224" s="64" t="s">
        <v>534</v>
      </c>
      <c r="C224" s="50" t="s">
        <v>497</v>
      </c>
      <c r="D224" s="9" t="s">
        <v>177</v>
      </c>
      <c r="E224" s="4">
        <f>E225+E226</f>
        <v>2525.3000000000002</v>
      </c>
      <c r="F224" s="4">
        <f>F225+F226</f>
        <v>2525.3000000000002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 ht="18" customHeight="1" x14ac:dyDescent="0.25">
      <c r="A225" s="48"/>
      <c r="B225" s="65"/>
      <c r="C225" s="51"/>
      <c r="D225" s="9" t="s">
        <v>17</v>
      </c>
      <c r="E225" s="4">
        <f>SUM(F225:K225)</f>
        <v>25.3</v>
      </c>
      <c r="F225" s="4">
        <v>25.3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 ht="18" customHeight="1" x14ac:dyDescent="0.25">
      <c r="A226" s="49"/>
      <c r="B226" s="66"/>
      <c r="C226" s="52"/>
      <c r="D226" s="9" t="s">
        <v>19</v>
      </c>
      <c r="E226" s="4">
        <f>SUM(F226:K226)</f>
        <v>2500</v>
      </c>
      <c r="F226" s="4">
        <v>2500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 ht="29.25" customHeight="1" x14ac:dyDescent="0.25">
      <c r="A227" s="47" t="s">
        <v>542</v>
      </c>
      <c r="B227" s="64" t="s">
        <v>657</v>
      </c>
      <c r="C227" s="50" t="s">
        <v>498</v>
      </c>
      <c r="D227" s="9" t="s">
        <v>177</v>
      </c>
      <c r="E227" s="4">
        <f>E228+E229</f>
        <v>5050.6000000000004</v>
      </c>
      <c r="F227" s="4">
        <f t="shared" ref="F227:K227" si="108">F228+F229</f>
        <v>2525.3000000000002</v>
      </c>
      <c r="G227" s="4">
        <f t="shared" si="108"/>
        <v>2525.3000000000002</v>
      </c>
      <c r="H227" s="4">
        <f t="shared" si="108"/>
        <v>0</v>
      </c>
      <c r="I227" s="4">
        <f t="shared" si="108"/>
        <v>0</v>
      </c>
      <c r="J227" s="4">
        <f t="shared" si="108"/>
        <v>0</v>
      </c>
      <c r="K227" s="4">
        <f t="shared" si="108"/>
        <v>0</v>
      </c>
    </row>
    <row r="228" spans="1:11" ht="18" customHeight="1" x14ac:dyDescent="0.25">
      <c r="A228" s="48"/>
      <c r="B228" s="65"/>
      <c r="C228" s="51"/>
      <c r="D228" s="9" t="s">
        <v>17</v>
      </c>
      <c r="E228" s="4">
        <f>SUM(F228:K228)</f>
        <v>50.6</v>
      </c>
      <c r="F228" s="4">
        <v>25.3</v>
      </c>
      <c r="G228" s="4">
        <v>25.3</v>
      </c>
      <c r="H228" s="4">
        <v>0</v>
      </c>
      <c r="I228" s="4">
        <v>0</v>
      </c>
      <c r="J228" s="4">
        <v>0</v>
      </c>
      <c r="K228" s="4">
        <v>0</v>
      </c>
    </row>
    <row r="229" spans="1:11" ht="18" customHeight="1" x14ac:dyDescent="0.25">
      <c r="A229" s="48"/>
      <c r="B229" s="65"/>
      <c r="C229" s="51"/>
      <c r="D229" s="9" t="s">
        <v>19</v>
      </c>
      <c r="E229" s="4">
        <f>SUM(F229:K229)</f>
        <v>5000</v>
      </c>
      <c r="F229" s="4">
        <v>2500</v>
      </c>
      <c r="G229" s="4">
        <v>2500</v>
      </c>
      <c r="H229" s="4">
        <v>0</v>
      </c>
      <c r="I229" s="4">
        <v>0</v>
      </c>
      <c r="J229" s="4">
        <v>0</v>
      </c>
      <c r="K229" s="4">
        <v>0</v>
      </c>
    </row>
    <row r="230" spans="1:11" ht="18" customHeight="1" x14ac:dyDescent="0.25">
      <c r="A230" s="47" t="s">
        <v>543</v>
      </c>
      <c r="B230" s="64" t="s">
        <v>580</v>
      </c>
      <c r="C230" s="50" t="s">
        <v>228</v>
      </c>
      <c r="D230" s="9" t="s">
        <v>177</v>
      </c>
      <c r="E230" s="4">
        <f>E231+E232</f>
        <v>2366.2000000000003</v>
      </c>
      <c r="F230" s="4">
        <f t="shared" ref="F230:K230" si="109">F231+F232</f>
        <v>2366.2000000000003</v>
      </c>
      <c r="G230" s="4">
        <f t="shared" si="109"/>
        <v>0</v>
      </c>
      <c r="H230" s="4">
        <f t="shared" si="109"/>
        <v>0</v>
      </c>
      <c r="I230" s="4">
        <f t="shared" si="109"/>
        <v>0</v>
      </c>
      <c r="J230" s="4">
        <f t="shared" si="109"/>
        <v>0</v>
      </c>
      <c r="K230" s="4">
        <f t="shared" si="109"/>
        <v>0</v>
      </c>
    </row>
    <row r="231" spans="1:11" ht="18" customHeight="1" x14ac:dyDescent="0.25">
      <c r="A231" s="48"/>
      <c r="B231" s="65"/>
      <c r="C231" s="51"/>
      <c r="D231" s="9" t="s">
        <v>17</v>
      </c>
      <c r="E231" s="4">
        <f>SUM(F231:K231)</f>
        <v>25.3</v>
      </c>
      <c r="F231" s="4">
        <v>25.3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 ht="18" customHeight="1" x14ac:dyDescent="0.25">
      <c r="A232" s="49"/>
      <c r="B232" s="66"/>
      <c r="C232" s="52"/>
      <c r="D232" s="9" t="s">
        <v>19</v>
      </c>
      <c r="E232" s="4">
        <f t="shared" ref="E232" si="110">SUM(F232:K232)</f>
        <v>2340.9</v>
      </c>
      <c r="F232" s="4">
        <v>2340.9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 ht="18" customHeight="1" x14ac:dyDescent="0.25">
      <c r="A233" s="55" t="s">
        <v>544</v>
      </c>
      <c r="B233" s="64" t="s">
        <v>538</v>
      </c>
      <c r="C233" s="50" t="s">
        <v>232</v>
      </c>
      <c r="D233" s="9" t="s">
        <v>177</v>
      </c>
      <c r="E233" s="4">
        <f>E234+E235</f>
        <v>2525.3000000000002</v>
      </c>
      <c r="F233" s="4">
        <f>F234+F235</f>
        <v>0</v>
      </c>
      <c r="G233" s="4">
        <f t="shared" ref="G233:K233" si="111">G234+G235</f>
        <v>2525.3000000000002</v>
      </c>
      <c r="H233" s="4">
        <f t="shared" si="111"/>
        <v>0</v>
      </c>
      <c r="I233" s="4">
        <f t="shared" si="111"/>
        <v>0</v>
      </c>
      <c r="J233" s="4">
        <f t="shared" si="111"/>
        <v>0</v>
      </c>
      <c r="K233" s="4">
        <f t="shared" si="111"/>
        <v>0</v>
      </c>
    </row>
    <row r="234" spans="1:11" ht="18" customHeight="1" x14ac:dyDescent="0.25">
      <c r="A234" s="55"/>
      <c r="B234" s="65"/>
      <c r="C234" s="51"/>
      <c r="D234" s="9" t="s">
        <v>17</v>
      </c>
      <c r="E234" s="4">
        <f>SUM(F234:K234)</f>
        <v>25.3</v>
      </c>
      <c r="F234" s="4">
        <v>0</v>
      </c>
      <c r="G234" s="4">
        <v>25.3</v>
      </c>
      <c r="H234" s="4">
        <v>0</v>
      </c>
      <c r="I234" s="4">
        <v>0</v>
      </c>
      <c r="J234" s="4">
        <v>0</v>
      </c>
      <c r="K234" s="4">
        <v>0</v>
      </c>
    </row>
    <row r="235" spans="1:11" ht="19.5" customHeight="1" x14ac:dyDescent="0.25">
      <c r="A235" s="55"/>
      <c r="B235" s="66"/>
      <c r="C235" s="52"/>
      <c r="D235" s="9" t="s">
        <v>19</v>
      </c>
      <c r="E235" s="4">
        <f>SUM(F235:K235)</f>
        <v>2500</v>
      </c>
      <c r="F235" s="4">
        <v>0</v>
      </c>
      <c r="G235" s="4">
        <v>2500</v>
      </c>
      <c r="H235" s="4">
        <v>0</v>
      </c>
      <c r="I235" s="4">
        <v>0</v>
      </c>
      <c r="J235" s="4">
        <v>0</v>
      </c>
      <c r="K235" s="4">
        <v>0</v>
      </c>
    </row>
    <row r="236" spans="1:11" ht="18" customHeight="1" x14ac:dyDescent="0.25">
      <c r="A236" s="47" t="s">
        <v>550</v>
      </c>
      <c r="B236" s="64" t="s">
        <v>579</v>
      </c>
      <c r="C236" s="57" t="s">
        <v>110</v>
      </c>
      <c r="D236" s="9" t="s">
        <v>177</v>
      </c>
      <c r="E236" s="4">
        <f>E237+E238</f>
        <v>2207.6999999999998</v>
      </c>
      <c r="F236" s="4">
        <f t="shared" ref="F236:K236" si="112">F237+F238</f>
        <v>0</v>
      </c>
      <c r="G236" s="4">
        <f t="shared" si="112"/>
        <v>1991.7</v>
      </c>
      <c r="H236" s="4">
        <f t="shared" si="112"/>
        <v>0</v>
      </c>
      <c r="I236" s="4">
        <f t="shared" si="112"/>
        <v>0</v>
      </c>
      <c r="J236" s="4">
        <f t="shared" si="112"/>
        <v>0</v>
      </c>
      <c r="K236" s="4">
        <f t="shared" si="112"/>
        <v>216</v>
      </c>
    </row>
    <row r="237" spans="1:11" ht="35.25" customHeight="1" x14ac:dyDescent="0.25">
      <c r="A237" s="48"/>
      <c r="B237" s="65"/>
      <c r="C237" s="57"/>
      <c r="D237" s="9" t="s">
        <v>17</v>
      </c>
      <c r="E237" s="4">
        <f>SUM(F237:K237)</f>
        <v>236</v>
      </c>
      <c r="F237" s="4">
        <v>0</v>
      </c>
      <c r="G237" s="4">
        <v>20</v>
      </c>
      <c r="H237" s="4">
        <f>H238+H254</f>
        <v>0</v>
      </c>
      <c r="I237" s="4">
        <f t="shared" ref="I237" si="113">I238+I254</f>
        <v>0</v>
      </c>
      <c r="J237" s="4">
        <v>0</v>
      </c>
      <c r="K237" s="4">
        <f>K238+K254</f>
        <v>216</v>
      </c>
    </row>
    <row r="238" spans="1:11" ht="26.25" customHeight="1" x14ac:dyDescent="0.25">
      <c r="A238" s="49"/>
      <c r="B238" s="66"/>
      <c r="C238" s="57"/>
      <c r="D238" s="9" t="s">
        <v>19</v>
      </c>
      <c r="E238" s="4">
        <f>SUM(F238:K238)</f>
        <v>1971.7</v>
      </c>
      <c r="F238" s="4">
        <v>0</v>
      </c>
      <c r="G238" s="4">
        <v>1971.7</v>
      </c>
      <c r="H238" s="4">
        <v>0</v>
      </c>
      <c r="I238" s="4">
        <v>0</v>
      </c>
      <c r="J238" s="4">
        <v>0</v>
      </c>
      <c r="K238" s="4">
        <v>0</v>
      </c>
    </row>
    <row r="239" spans="1:11" ht="18" customHeight="1" x14ac:dyDescent="0.25">
      <c r="A239" s="47" t="s">
        <v>551</v>
      </c>
      <c r="B239" s="64" t="s">
        <v>578</v>
      </c>
      <c r="C239" s="57" t="s">
        <v>110</v>
      </c>
      <c r="D239" s="9" t="s">
        <v>177</v>
      </c>
      <c r="E239" s="4">
        <f>E240+E241</f>
        <v>1990</v>
      </c>
      <c r="F239" s="4">
        <f t="shared" ref="F239:K239" si="114">F240+F241</f>
        <v>0</v>
      </c>
      <c r="G239" s="4">
        <f t="shared" si="114"/>
        <v>1990</v>
      </c>
      <c r="H239" s="4">
        <f t="shared" si="114"/>
        <v>0</v>
      </c>
      <c r="I239" s="4">
        <f t="shared" si="114"/>
        <v>0</v>
      </c>
      <c r="J239" s="4">
        <f t="shared" si="114"/>
        <v>0</v>
      </c>
      <c r="K239" s="4">
        <f t="shared" si="114"/>
        <v>0</v>
      </c>
    </row>
    <row r="240" spans="1:11" ht="18" customHeight="1" x14ac:dyDescent="0.25">
      <c r="A240" s="48"/>
      <c r="B240" s="65"/>
      <c r="C240" s="57"/>
      <c r="D240" s="9" t="s">
        <v>17</v>
      </c>
      <c r="E240" s="4">
        <f>SUM(F240:K240)</f>
        <v>19.899999999999999</v>
      </c>
      <c r="F240" s="4">
        <v>0</v>
      </c>
      <c r="G240" s="4">
        <v>19.899999999999999</v>
      </c>
      <c r="H240" s="4">
        <v>0</v>
      </c>
      <c r="I240" s="4">
        <v>0</v>
      </c>
      <c r="J240" s="4">
        <v>0</v>
      </c>
      <c r="K240" s="4">
        <v>0</v>
      </c>
    </row>
    <row r="241" spans="1:11" ht="18" customHeight="1" x14ac:dyDescent="0.25">
      <c r="A241" s="49"/>
      <c r="B241" s="66"/>
      <c r="C241" s="57"/>
      <c r="D241" s="9" t="s">
        <v>19</v>
      </c>
      <c r="E241" s="4">
        <f>SUM(F241:K241)</f>
        <v>1970.1</v>
      </c>
      <c r="F241" s="4">
        <v>0</v>
      </c>
      <c r="G241" s="4">
        <v>1970.1</v>
      </c>
      <c r="H241" s="4">
        <v>0</v>
      </c>
      <c r="I241" s="4">
        <v>0</v>
      </c>
      <c r="J241" s="4">
        <v>0</v>
      </c>
      <c r="K241" s="4">
        <v>0</v>
      </c>
    </row>
    <row r="242" spans="1:11" ht="27.75" customHeight="1" x14ac:dyDescent="0.25">
      <c r="A242" s="47" t="s">
        <v>666</v>
      </c>
      <c r="B242" s="50" t="s">
        <v>667</v>
      </c>
      <c r="C242" s="50" t="s">
        <v>668</v>
      </c>
      <c r="D242" s="9" t="s">
        <v>177</v>
      </c>
      <c r="E242" s="4">
        <v>0</v>
      </c>
      <c r="F242" s="4">
        <v>0</v>
      </c>
      <c r="G242" s="4">
        <v>0</v>
      </c>
      <c r="H242" s="4">
        <v>2525.3000000000002</v>
      </c>
      <c r="I242" s="4">
        <v>0</v>
      </c>
      <c r="J242" s="4">
        <v>0</v>
      </c>
      <c r="K242" s="4">
        <v>0</v>
      </c>
    </row>
    <row r="243" spans="1:11" ht="18" customHeight="1" x14ac:dyDescent="0.25">
      <c r="A243" s="48"/>
      <c r="B243" s="51"/>
      <c r="C243" s="51"/>
      <c r="D243" s="9" t="s">
        <v>17</v>
      </c>
      <c r="E243" s="4">
        <v>0</v>
      </c>
      <c r="F243" s="4">
        <v>0</v>
      </c>
      <c r="G243" s="4">
        <v>0</v>
      </c>
      <c r="H243" s="4">
        <v>25.3</v>
      </c>
      <c r="I243" s="4">
        <v>0</v>
      </c>
      <c r="J243" s="4">
        <v>0</v>
      </c>
      <c r="K243" s="4">
        <v>0</v>
      </c>
    </row>
    <row r="244" spans="1:11" ht="18" customHeight="1" x14ac:dyDescent="0.25">
      <c r="A244" s="49"/>
      <c r="B244" s="52"/>
      <c r="C244" s="52"/>
      <c r="D244" s="9" t="s">
        <v>19</v>
      </c>
      <c r="E244" s="4">
        <v>0</v>
      </c>
      <c r="F244" s="4">
        <v>0</v>
      </c>
      <c r="G244" s="4">
        <v>0</v>
      </c>
      <c r="H244" s="4">
        <v>2500</v>
      </c>
      <c r="I244" s="4">
        <v>0</v>
      </c>
      <c r="J244" s="4">
        <v>0</v>
      </c>
      <c r="K244" s="4">
        <v>0</v>
      </c>
    </row>
    <row r="245" spans="1:11" ht="18" customHeight="1" x14ac:dyDescent="0.25">
      <c r="A245" s="47" t="s">
        <v>669</v>
      </c>
      <c r="B245" s="50" t="s">
        <v>670</v>
      </c>
      <c r="C245" s="50" t="s">
        <v>671</v>
      </c>
      <c r="D245" s="9" t="s">
        <v>177</v>
      </c>
      <c r="E245" s="4">
        <v>0</v>
      </c>
      <c r="F245" s="4">
        <v>0</v>
      </c>
      <c r="G245" s="4">
        <v>0</v>
      </c>
      <c r="H245" s="4">
        <v>2525.3000000000002</v>
      </c>
      <c r="I245" s="4">
        <v>0</v>
      </c>
      <c r="J245" s="4">
        <v>0</v>
      </c>
      <c r="K245" s="4">
        <v>0</v>
      </c>
    </row>
    <row r="246" spans="1:11" ht="18" customHeight="1" x14ac:dyDescent="0.25">
      <c r="A246" s="48"/>
      <c r="B246" s="51"/>
      <c r="C246" s="51"/>
      <c r="D246" s="9" t="s">
        <v>17</v>
      </c>
      <c r="E246" s="4">
        <v>0</v>
      </c>
      <c r="F246" s="4">
        <v>0</v>
      </c>
      <c r="G246" s="4">
        <v>0</v>
      </c>
      <c r="H246" s="4">
        <v>25.3</v>
      </c>
      <c r="I246" s="4">
        <v>0</v>
      </c>
      <c r="J246" s="4">
        <v>0</v>
      </c>
      <c r="K246" s="4">
        <v>0</v>
      </c>
    </row>
    <row r="247" spans="1:11" ht="18" customHeight="1" x14ac:dyDescent="0.25">
      <c r="A247" s="49"/>
      <c r="B247" s="52"/>
      <c r="C247" s="52"/>
      <c r="D247" s="9" t="s">
        <v>19</v>
      </c>
      <c r="E247" s="4">
        <v>0</v>
      </c>
      <c r="F247" s="4">
        <v>0</v>
      </c>
      <c r="G247" s="4">
        <v>0</v>
      </c>
      <c r="H247" s="4">
        <v>2500</v>
      </c>
      <c r="I247" s="4">
        <v>0</v>
      </c>
      <c r="J247" s="4">
        <v>0</v>
      </c>
      <c r="K247" s="4">
        <v>0</v>
      </c>
    </row>
    <row r="248" spans="1:11" ht="18" customHeight="1" x14ac:dyDescent="0.25">
      <c r="A248" s="47" t="s">
        <v>672</v>
      </c>
      <c r="B248" s="50" t="s">
        <v>673</v>
      </c>
      <c r="C248" s="50" t="s">
        <v>674</v>
      </c>
      <c r="D248" s="9" t="s">
        <v>177</v>
      </c>
      <c r="E248" s="4">
        <v>0</v>
      </c>
      <c r="F248" s="4">
        <v>0</v>
      </c>
      <c r="G248" s="4">
        <v>0</v>
      </c>
      <c r="H248" s="4">
        <v>2525.3000000000002</v>
      </c>
      <c r="I248" s="4">
        <v>0</v>
      </c>
      <c r="J248" s="4">
        <v>0</v>
      </c>
      <c r="K248" s="4">
        <v>0</v>
      </c>
    </row>
    <row r="249" spans="1:11" ht="18" customHeight="1" x14ac:dyDescent="0.25">
      <c r="A249" s="48"/>
      <c r="B249" s="51"/>
      <c r="C249" s="51"/>
      <c r="D249" s="9" t="s">
        <v>17</v>
      </c>
      <c r="E249" s="4">
        <v>0</v>
      </c>
      <c r="F249" s="4">
        <v>0</v>
      </c>
      <c r="G249" s="4">
        <v>0</v>
      </c>
      <c r="H249" s="4">
        <v>25.3</v>
      </c>
      <c r="I249" s="4">
        <v>0</v>
      </c>
      <c r="J249" s="4">
        <v>0</v>
      </c>
      <c r="K249" s="4">
        <v>0</v>
      </c>
    </row>
    <row r="250" spans="1:11" ht="18" customHeight="1" x14ac:dyDescent="0.25">
      <c r="A250" s="49"/>
      <c r="B250" s="52"/>
      <c r="C250" s="52"/>
      <c r="D250" s="9" t="s">
        <v>19</v>
      </c>
      <c r="E250" s="4">
        <v>0</v>
      </c>
      <c r="F250" s="4">
        <v>0</v>
      </c>
      <c r="G250" s="4">
        <v>0</v>
      </c>
      <c r="H250" s="4">
        <v>2500</v>
      </c>
      <c r="I250" s="4">
        <v>0</v>
      </c>
      <c r="J250" s="4">
        <v>0</v>
      </c>
      <c r="K250" s="4">
        <v>0</v>
      </c>
    </row>
    <row r="251" spans="1:11" ht="18" customHeight="1" x14ac:dyDescent="0.25">
      <c r="A251" s="47" t="s">
        <v>675</v>
      </c>
      <c r="B251" s="50" t="s">
        <v>676</v>
      </c>
      <c r="C251" s="50" t="s">
        <v>677</v>
      </c>
      <c r="D251" s="9" t="s">
        <v>177</v>
      </c>
      <c r="E251" s="4">
        <v>0</v>
      </c>
      <c r="F251" s="4">
        <v>0</v>
      </c>
      <c r="G251" s="4">
        <v>0</v>
      </c>
      <c r="H251" s="4">
        <v>2525.3000000000002</v>
      </c>
      <c r="I251" s="4">
        <v>0</v>
      </c>
      <c r="J251" s="4">
        <v>0</v>
      </c>
      <c r="K251" s="4">
        <v>0</v>
      </c>
    </row>
    <row r="252" spans="1:11" ht="18" customHeight="1" x14ac:dyDescent="0.25">
      <c r="A252" s="48"/>
      <c r="B252" s="51"/>
      <c r="C252" s="51"/>
      <c r="D252" s="9" t="s">
        <v>17</v>
      </c>
      <c r="E252" s="4">
        <v>0</v>
      </c>
      <c r="F252" s="4">
        <v>0</v>
      </c>
      <c r="G252" s="4">
        <v>0</v>
      </c>
      <c r="H252" s="4">
        <v>25.3</v>
      </c>
      <c r="I252" s="4">
        <v>0</v>
      </c>
      <c r="J252" s="4">
        <v>0</v>
      </c>
      <c r="K252" s="4">
        <v>0</v>
      </c>
    </row>
    <row r="253" spans="1:11" ht="18" customHeight="1" x14ac:dyDescent="0.25">
      <c r="A253" s="49"/>
      <c r="B253" s="52"/>
      <c r="C253" s="52"/>
      <c r="D253" s="9" t="s">
        <v>19</v>
      </c>
      <c r="E253" s="4">
        <v>0</v>
      </c>
      <c r="F253" s="4">
        <v>0</v>
      </c>
      <c r="G253" s="4">
        <v>0</v>
      </c>
      <c r="H253" s="4">
        <v>2500</v>
      </c>
      <c r="I253" s="4">
        <v>0</v>
      </c>
      <c r="J253" s="4">
        <v>0</v>
      </c>
      <c r="K253" s="4">
        <v>0</v>
      </c>
    </row>
    <row r="254" spans="1:11" ht="18" customHeight="1" x14ac:dyDescent="0.25">
      <c r="A254" s="47" t="s">
        <v>354</v>
      </c>
      <c r="B254" s="64" t="s">
        <v>532</v>
      </c>
      <c r="C254" s="57" t="s">
        <v>63</v>
      </c>
      <c r="D254" s="9" t="s">
        <v>177</v>
      </c>
      <c r="E254" s="4">
        <f>E255+E256</f>
        <v>581.79999999999995</v>
      </c>
      <c r="F254" s="4">
        <f>F255+F256</f>
        <v>149.80000000000001</v>
      </c>
      <c r="G254" s="4">
        <f t="shared" ref="G254:K254" si="115">G255+G256</f>
        <v>0</v>
      </c>
      <c r="H254" s="4">
        <f t="shared" si="115"/>
        <v>0</v>
      </c>
      <c r="I254" s="4">
        <f t="shared" si="115"/>
        <v>0</v>
      </c>
      <c r="J254" s="4">
        <f t="shared" si="115"/>
        <v>216</v>
      </c>
      <c r="K254" s="4">
        <f t="shared" si="115"/>
        <v>216</v>
      </c>
    </row>
    <row r="255" spans="1:11" ht="18" customHeight="1" x14ac:dyDescent="0.25">
      <c r="A255" s="48"/>
      <c r="B255" s="65"/>
      <c r="C255" s="57"/>
      <c r="D255" s="9" t="s">
        <v>17</v>
      </c>
      <c r="E255" s="4">
        <f>SUM(F255:K255)</f>
        <v>581.79999999999995</v>
      </c>
      <c r="F255" s="4">
        <v>149.80000000000001</v>
      </c>
      <c r="G255" s="4">
        <v>0</v>
      </c>
      <c r="H255" s="4">
        <v>0</v>
      </c>
      <c r="I255" s="4">
        <v>0</v>
      </c>
      <c r="J255" s="4">
        <v>216</v>
      </c>
      <c r="K255" s="4">
        <v>216</v>
      </c>
    </row>
    <row r="256" spans="1:11" ht="18" customHeight="1" x14ac:dyDescent="0.25">
      <c r="A256" s="49"/>
      <c r="B256" s="66"/>
      <c r="C256" s="57"/>
      <c r="D256" s="9" t="s">
        <v>19</v>
      </c>
      <c r="E256" s="4">
        <f>SUM(F256:K256)</f>
        <v>0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 ht="18" customHeight="1" x14ac:dyDescent="0.25">
      <c r="A257" s="71" t="s">
        <v>643</v>
      </c>
      <c r="B257" s="71"/>
      <c r="C257" s="55"/>
      <c r="D257" s="9" t="s">
        <v>177</v>
      </c>
      <c r="E257" s="4">
        <f>E258+E259</f>
        <v>57727.9</v>
      </c>
      <c r="F257" s="4">
        <f t="shared" ref="F257:K257" si="116">F258+F259</f>
        <v>10546.699999999999</v>
      </c>
      <c r="G257" s="4">
        <f t="shared" si="116"/>
        <v>12223</v>
      </c>
      <c r="H257" s="4">
        <f t="shared" si="116"/>
        <v>10529.5</v>
      </c>
      <c r="I257" s="4">
        <f t="shared" si="116"/>
        <v>13071.9</v>
      </c>
      <c r="J257" s="4">
        <f t="shared" si="116"/>
        <v>627.79999999999995</v>
      </c>
      <c r="K257" s="4">
        <f t="shared" si="116"/>
        <v>10729</v>
      </c>
    </row>
    <row r="258" spans="1:11" ht="18" customHeight="1" x14ac:dyDescent="0.25">
      <c r="A258" s="71"/>
      <c r="B258" s="71"/>
      <c r="C258" s="55"/>
      <c r="D258" s="9" t="s">
        <v>17</v>
      </c>
      <c r="E258" s="4">
        <f>SUM(F258:K258)</f>
        <v>3948.3</v>
      </c>
      <c r="F258" s="4">
        <f t="shared" ref="F258:K258" si="117">F198+F200+F202+F204+F206+F208+F210+F255</f>
        <v>705.8</v>
      </c>
      <c r="G258" s="4">
        <f t="shared" si="117"/>
        <v>784.3</v>
      </c>
      <c r="H258" s="4">
        <f t="shared" si="117"/>
        <v>529.50000000000011</v>
      </c>
      <c r="I258" s="4">
        <f t="shared" si="117"/>
        <v>571.90000000000009</v>
      </c>
      <c r="J258" s="4">
        <f t="shared" si="117"/>
        <v>627.79999999999995</v>
      </c>
      <c r="K258" s="4">
        <f t="shared" si="117"/>
        <v>729</v>
      </c>
    </row>
    <row r="259" spans="1:11" ht="18" customHeight="1" x14ac:dyDescent="0.25">
      <c r="A259" s="71"/>
      <c r="B259" s="71"/>
      <c r="C259" s="55"/>
      <c r="D259" s="9" t="s">
        <v>19</v>
      </c>
      <c r="E259" s="4">
        <f>SUM(F259:K259)</f>
        <v>53779.6</v>
      </c>
      <c r="F259" s="4">
        <f>F211</f>
        <v>9840.9</v>
      </c>
      <c r="G259" s="4">
        <f>G211</f>
        <v>11438.7</v>
      </c>
      <c r="H259" s="4">
        <f t="shared" ref="H259:K259" si="118">H211</f>
        <v>10000</v>
      </c>
      <c r="I259" s="4">
        <f t="shared" si="118"/>
        <v>12500</v>
      </c>
      <c r="J259" s="4">
        <f t="shared" si="118"/>
        <v>0</v>
      </c>
      <c r="K259" s="4">
        <f t="shared" si="118"/>
        <v>10000</v>
      </c>
    </row>
    <row r="260" spans="1:11" ht="18" customHeight="1" x14ac:dyDescent="0.25">
      <c r="A260" s="95" t="s">
        <v>123</v>
      </c>
      <c r="B260" s="96"/>
      <c r="C260" s="96"/>
      <c r="D260" s="96"/>
      <c r="E260" s="96"/>
      <c r="F260" s="96"/>
      <c r="G260" s="96"/>
      <c r="H260" s="96"/>
      <c r="I260" s="96"/>
      <c r="J260" s="96"/>
      <c r="K260" s="96"/>
    </row>
    <row r="261" spans="1:11" ht="18" customHeight="1" x14ac:dyDescent="0.25">
      <c r="A261" s="55" t="s">
        <v>356</v>
      </c>
      <c r="B261" s="56" t="s">
        <v>124</v>
      </c>
      <c r="C261" s="57" t="s">
        <v>65</v>
      </c>
      <c r="D261" s="9" t="s">
        <v>177</v>
      </c>
      <c r="E261" s="4">
        <f>E262+E263</f>
        <v>20709.7</v>
      </c>
      <c r="F261" s="4">
        <f t="shared" ref="F261:K261" si="119">F262+F263</f>
        <v>2961.2</v>
      </c>
      <c r="G261" s="4">
        <f t="shared" si="119"/>
        <v>3237.6000000000004</v>
      </c>
      <c r="H261" s="4">
        <v>4087.9</v>
      </c>
      <c r="I261" s="4">
        <f t="shared" si="119"/>
        <v>4038.7000000000003</v>
      </c>
      <c r="J261" s="4">
        <f t="shared" si="119"/>
        <v>4142.1000000000004</v>
      </c>
      <c r="K261" s="4">
        <f t="shared" si="119"/>
        <v>2242.2000000000003</v>
      </c>
    </row>
    <row r="262" spans="1:11" ht="18" customHeight="1" x14ac:dyDescent="0.25">
      <c r="A262" s="55"/>
      <c r="B262" s="56"/>
      <c r="C262" s="57"/>
      <c r="D262" s="9" t="s">
        <v>17</v>
      </c>
      <c r="E262" s="4">
        <f>SUM(F262:K262)</f>
        <v>13271.000000000002</v>
      </c>
      <c r="F262" s="4">
        <v>1887.9</v>
      </c>
      <c r="G262" s="4">
        <v>1961.2</v>
      </c>
      <c r="H262" s="4">
        <v>2484.5</v>
      </c>
      <c r="I262" s="4">
        <v>2435.3000000000002</v>
      </c>
      <c r="J262" s="4">
        <v>2538.6999999999998</v>
      </c>
      <c r="K262" s="4">
        <v>1963.4</v>
      </c>
    </row>
    <row r="263" spans="1:11" ht="18" customHeight="1" x14ac:dyDescent="0.25">
      <c r="A263" s="55"/>
      <c r="B263" s="56"/>
      <c r="C263" s="9" t="s">
        <v>65</v>
      </c>
      <c r="D263" s="9" t="s">
        <v>19</v>
      </c>
      <c r="E263" s="4">
        <f>SUM(F263:K263)</f>
        <v>7438.7</v>
      </c>
      <c r="F263" s="4">
        <v>1073.3</v>
      </c>
      <c r="G263" s="4">
        <v>1276.4000000000001</v>
      </c>
      <c r="H263" s="4">
        <v>1603.4</v>
      </c>
      <c r="I263" s="4">
        <v>1603.4</v>
      </c>
      <c r="J263" s="4">
        <v>1603.4</v>
      </c>
      <c r="K263" s="4">
        <v>278.8</v>
      </c>
    </row>
    <row r="264" spans="1:11" ht="18" customHeight="1" x14ac:dyDescent="0.25">
      <c r="A264" s="55" t="s">
        <v>357</v>
      </c>
      <c r="B264" s="56" t="s">
        <v>499</v>
      </c>
      <c r="C264" s="57" t="s">
        <v>63</v>
      </c>
      <c r="D264" s="9" t="s">
        <v>177</v>
      </c>
      <c r="E264" s="4">
        <f>E265</f>
        <v>72.600000000000009</v>
      </c>
      <c r="F264" s="4">
        <f t="shared" ref="F264:K264" si="120">F265</f>
        <v>0</v>
      </c>
      <c r="G264" s="4">
        <f t="shared" si="120"/>
        <v>14.2</v>
      </c>
      <c r="H264" s="4">
        <f t="shared" si="120"/>
        <v>14.7</v>
      </c>
      <c r="I264" s="4">
        <f t="shared" si="120"/>
        <v>15.3</v>
      </c>
      <c r="J264" s="4">
        <f t="shared" si="120"/>
        <v>14.2</v>
      </c>
      <c r="K264" s="4">
        <f t="shared" si="120"/>
        <v>14.2</v>
      </c>
    </row>
    <row r="265" spans="1:11" ht="18" customHeight="1" x14ac:dyDescent="0.25">
      <c r="A265" s="55"/>
      <c r="B265" s="56"/>
      <c r="C265" s="57"/>
      <c r="D265" s="9" t="s">
        <v>17</v>
      </c>
      <c r="E265" s="4">
        <f>SUM(F265:K265)</f>
        <v>72.600000000000009</v>
      </c>
      <c r="F265" s="4">
        <v>0</v>
      </c>
      <c r="G265" s="4">
        <v>14.2</v>
      </c>
      <c r="H265" s="4">
        <v>14.7</v>
      </c>
      <c r="I265" s="4">
        <v>15.3</v>
      </c>
      <c r="J265" s="4">
        <v>14.2</v>
      </c>
      <c r="K265" s="4">
        <v>14.2</v>
      </c>
    </row>
    <row r="266" spans="1:11" ht="18" customHeight="1" x14ac:dyDescent="0.25">
      <c r="A266" s="71" t="s">
        <v>644</v>
      </c>
      <c r="B266" s="71"/>
      <c r="C266" s="57"/>
      <c r="D266" s="9" t="s">
        <v>177</v>
      </c>
      <c r="E266" s="4">
        <f>E267+E268</f>
        <v>20782.3</v>
      </c>
      <c r="F266" s="4">
        <f t="shared" ref="F266:K266" si="121">F267+F268</f>
        <v>2961.2</v>
      </c>
      <c r="G266" s="4">
        <f t="shared" si="121"/>
        <v>3251.8</v>
      </c>
      <c r="H266" s="4">
        <f t="shared" si="121"/>
        <v>4102.6000000000004</v>
      </c>
      <c r="I266" s="4">
        <f t="shared" si="121"/>
        <v>4054.0000000000005</v>
      </c>
      <c r="J266" s="4">
        <f t="shared" si="121"/>
        <v>4156.2999999999993</v>
      </c>
      <c r="K266" s="4">
        <f t="shared" si="121"/>
        <v>2256.4</v>
      </c>
    </row>
    <row r="267" spans="1:11" ht="18" customHeight="1" x14ac:dyDescent="0.25">
      <c r="A267" s="71"/>
      <c r="B267" s="71"/>
      <c r="C267" s="57"/>
      <c r="D267" s="9" t="s">
        <v>17</v>
      </c>
      <c r="E267" s="4">
        <f>SUM(F267:K267)</f>
        <v>13343.6</v>
      </c>
      <c r="F267" s="4">
        <f>F265+F262</f>
        <v>1887.9</v>
      </c>
      <c r="G267" s="4">
        <f t="shared" ref="G267:H267" si="122">G265+G262</f>
        <v>1975.4</v>
      </c>
      <c r="H267" s="4">
        <f t="shared" si="122"/>
        <v>2499.1999999999998</v>
      </c>
      <c r="I267" s="4">
        <f>I265+I262</f>
        <v>2450.6000000000004</v>
      </c>
      <c r="J267" s="4">
        <f t="shared" ref="J267:K267" si="123">J265+J262</f>
        <v>2552.8999999999996</v>
      </c>
      <c r="K267" s="4">
        <f t="shared" si="123"/>
        <v>1977.6000000000001</v>
      </c>
    </row>
    <row r="268" spans="1:11" ht="18" customHeight="1" x14ac:dyDescent="0.25">
      <c r="A268" s="71"/>
      <c r="B268" s="71"/>
      <c r="C268" s="57"/>
      <c r="D268" s="9" t="s">
        <v>19</v>
      </c>
      <c r="E268" s="4">
        <f>SUM(F268:K268)</f>
        <v>7438.7</v>
      </c>
      <c r="F268" s="4">
        <f>F263</f>
        <v>1073.3</v>
      </c>
      <c r="G268" s="4">
        <f>G263</f>
        <v>1276.4000000000001</v>
      </c>
      <c r="H268" s="4">
        <f>H263</f>
        <v>1603.4</v>
      </c>
      <c r="I268" s="4">
        <f>I263</f>
        <v>1603.4</v>
      </c>
      <c r="J268" s="4">
        <f t="shared" ref="J268:K268" si="124">J263</f>
        <v>1603.4</v>
      </c>
      <c r="K268" s="4">
        <f t="shared" si="124"/>
        <v>278.8</v>
      </c>
    </row>
    <row r="269" spans="1:11" ht="18" customHeight="1" x14ac:dyDescent="0.25">
      <c r="A269" s="95" t="s">
        <v>127</v>
      </c>
      <c r="B269" s="96"/>
      <c r="C269" s="96"/>
      <c r="D269" s="96"/>
      <c r="E269" s="96"/>
      <c r="F269" s="96"/>
      <c r="G269" s="96"/>
      <c r="H269" s="96"/>
      <c r="I269" s="96"/>
      <c r="J269" s="96"/>
      <c r="K269" s="96"/>
    </row>
    <row r="270" spans="1:11" ht="18" customHeight="1" x14ac:dyDescent="0.25">
      <c r="A270" s="55" t="s">
        <v>366</v>
      </c>
      <c r="B270" s="56" t="s">
        <v>128</v>
      </c>
      <c r="C270" s="57" t="s">
        <v>129</v>
      </c>
      <c r="D270" s="9" t="s">
        <v>177</v>
      </c>
      <c r="E270" s="4">
        <f>E271</f>
        <v>1226.4000000000001</v>
      </c>
      <c r="F270" s="4">
        <f t="shared" ref="F270:K270" si="125">F271</f>
        <v>24.3</v>
      </c>
      <c r="G270" s="4">
        <f t="shared" si="125"/>
        <v>382.8</v>
      </c>
      <c r="H270" s="4">
        <f t="shared" si="125"/>
        <v>26.3</v>
      </c>
      <c r="I270" s="4">
        <f t="shared" si="125"/>
        <v>27.4</v>
      </c>
      <c r="J270" s="4">
        <f t="shared" si="125"/>
        <v>382.8</v>
      </c>
      <c r="K270" s="4">
        <f t="shared" si="125"/>
        <v>382.8</v>
      </c>
    </row>
    <row r="271" spans="1:11" ht="18" customHeight="1" x14ac:dyDescent="0.25">
      <c r="A271" s="55"/>
      <c r="B271" s="56"/>
      <c r="C271" s="57"/>
      <c r="D271" s="9" t="s">
        <v>17</v>
      </c>
      <c r="E271" s="4">
        <f>SUM(F271:K271)</f>
        <v>1226.4000000000001</v>
      </c>
      <c r="F271" s="4">
        <v>24.3</v>
      </c>
      <c r="G271" s="4">
        <f>25.3+357.5</f>
        <v>382.8</v>
      </c>
      <c r="H271" s="4">
        <v>26.3</v>
      </c>
      <c r="I271" s="4">
        <v>27.4</v>
      </c>
      <c r="J271" s="4">
        <f>25.3+357.5</f>
        <v>382.8</v>
      </c>
      <c r="K271" s="4">
        <f>25.3+357.5</f>
        <v>382.8</v>
      </c>
    </row>
    <row r="272" spans="1:11" ht="25.5" customHeight="1" x14ac:dyDescent="0.25">
      <c r="A272" s="47" t="s">
        <v>367</v>
      </c>
      <c r="B272" s="56" t="s">
        <v>659</v>
      </c>
      <c r="C272" s="57" t="s">
        <v>660</v>
      </c>
      <c r="D272" s="9" t="s">
        <v>177</v>
      </c>
      <c r="E272" s="4">
        <f>E273</f>
        <v>2281.8999999999996</v>
      </c>
      <c r="F272" s="4">
        <f t="shared" ref="F272:K278" si="126">F273</f>
        <v>360.7</v>
      </c>
      <c r="G272" s="4">
        <f t="shared" si="126"/>
        <v>375.1</v>
      </c>
      <c r="H272" s="4">
        <f t="shared" si="126"/>
        <v>390.20000000000005</v>
      </c>
      <c r="I272" s="4">
        <f t="shared" si="126"/>
        <v>405.7</v>
      </c>
      <c r="J272" s="4">
        <f t="shared" si="126"/>
        <v>375.1</v>
      </c>
      <c r="K272" s="4">
        <f t="shared" si="126"/>
        <v>375.1</v>
      </c>
    </row>
    <row r="273" spans="1:11" ht="18" customHeight="1" x14ac:dyDescent="0.25">
      <c r="A273" s="49"/>
      <c r="B273" s="56"/>
      <c r="C273" s="57"/>
      <c r="D273" s="9" t="s">
        <v>17</v>
      </c>
      <c r="E273" s="4">
        <f>E275+E277+E279+E281+E283+E285+E287+E289+E291+E293</f>
        <v>2281.8999999999996</v>
      </c>
      <c r="F273" s="4">
        <f t="shared" ref="F273:K273" si="127">F275+F277+F279+F281+F283+F285+F287+F289+F291+F293</f>
        <v>360.7</v>
      </c>
      <c r="G273" s="4">
        <f t="shared" si="127"/>
        <v>375.1</v>
      </c>
      <c r="H273" s="4">
        <f t="shared" si="127"/>
        <v>390.20000000000005</v>
      </c>
      <c r="I273" s="4">
        <f t="shared" si="127"/>
        <v>405.7</v>
      </c>
      <c r="J273" s="4">
        <f t="shared" si="127"/>
        <v>375.1</v>
      </c>
      <c r="K273" s="4">
        <f t="shared" si="127"/>
        <v>375.1</v>
      </c>
    </row>
    <row r="274" spans="1:11" ht="18" customHeight="1" x14ac:dyDescent="0.25">
      <c r="A274" s="47" t="s">
        <v>658</v>
      </c>
      <c r="B274" s="64" t="s">
        <v>661</v>
      </c>
      <c r="C274" s="50" t="s">
        <v>229</v>
      </c>
      <c r="D274" s="9" t="s">
        <v>177</v>
      </c>
      <c r="E274" s="4">
        <f>E275</f>
        <v>0</v>
      </c>
      <c r="F274" s="4">
        <f t="shared" ref="F274:K274" si="128">F275</f>
        <v>0</v>
      </c>
      <c r="G274" s="4">
        <f t="shared" si="128"/>
        <v>0</v>
      </c>
      <c r="H274" s="4">
        <f t="shared" si="128"/>
        <v>0</v>
      </c>
      <c r="I274" s="4">
        <f t="shared" si="128"/>
        <v>0</v>
      </c>
      <c r="J274" s="4">
        <f t="shared" si="128"/>
        <v>0</v>
      </c>
      <c r="K274" s="4">
        <f t="shared" si="128"/>
        <v>0</v>
      </c>
    </row>
    <row r="275" spans="1:11" ht="18" customHeight="1" x14ac:dyDescent="0.25">
      <c r="A275" s="49"/>
      <c r="B275" s="66"/>
      <c r="C275" s="52"/>
      <c r="D275" s="9" t="s">
        <v>17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 ht="18" customHeight="1" x14ac:dyDescent="0.25">
      <c r="A276" s="47" t="s">
        <v>407</v>
      </c>
      <c r="B276" s="56" t="s">
        <v>631</v>
      </c>
      <c r="C276" s="57" t="s">
        <v>107</v>
      </c>
      <c r="D276" s="9" t="s">
        <v>177</v>
      </c>
      <c r="E276" s="4">
        <f>E277</f>
        <v>0</v>
      </c>
      <c r="F276" s="4">
        <f t="shared" si="126"/>
        <v>0</v>
      </c>
      <c r="G276" s="4">
        <f t="shared" si="126"/>
        <v>0</v>
      </c>
      <c r="H276" s="4">
        <f t="shared" si="126"/>
        <v>0</v>
      </c>
      <c r="I276" s="4">
        <f t="shared" si="126"/>
        <v>0</v>
      </c>
      <c r="J276" s="4">
        <f t="shared" si="126"/>
        <v>0</v>
      </c>
      <c r="K276" s="4">
        <f t="shared" si="126"/>
        <v>0</v>
      </c>
    </row>
    <row r="277" spans="1:11" ht="18" customHeight="1" x14ac:dyDescent="0.25">
      <c r="A277" s="49"/>
      <c r="B277" s="56"/>
      <c r="C277" s="57"/>
      <c r="D277" s="9" t="s">
        <v>17</v>
      </c>
      <c r="E277" s="4">
        <f>SUM(F277:K277)</f>
        <v>0</v>
      </c>
      <c r="F277" s="4">
        <v>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 ht="18" customHeight="1" x14ac:dyDescent="0.25">
      <c r="A278" s="47" t="s">
        <v>408</v>
      </c>
      <c r="B278" s="56" t="s">
        <v>183</v>
      </c>
      <c r="C278" s="57" t="s">
        <v>63</v>
      </c>
      <c r="D278" s="9" t="s">
        <v>177</v>
      </c>
      <c r="E278" s="4">
        <f>E279</f>
        <v>171.59999999999997</v>
      </c>
      <c r="F278" s="4">
        <f t="shared" si="126"/>
        <v>27.1</v>
      </c>
      <c r="G278" s="4">
        <f t="shared" si="126"/>
        <v>28.2</v>
      </c>
      <c r="H278" s="4">
        <f t="shared" si="126"/>
        <v>29.4</v>
      </c>
      <c r="I278" s="4">
        <f t="shared" si="126"/>
        <v>30.5</v>
      </c>
      <c r="J278" s="4">
        <f t="shared" si="126"/>
        <v>28.2</v>
      </c>
      <c r="K278" s="4">
        <f t="shared" si="126"/>
        <v>28.2</v>
      </c>
    </row>
    <row r="279" spans="1:11" ht="18" customHeight="1" x14ac:dyDescent="0.25">
      <c r="A279" s="49"/>
      <c r="B279" s="56"/>
      <c r="C279" s="57"/>
      <c r="D279" s="9" t="s">
        <v>17</v>
      </c>
      <c r="E279" s="4">
        <f>SUM(F279:K279)</f>
        <v>171.59999999999997</v>
      </c>
      <c r="F279" s="4">
        <v>27.1</v>
      </c>
      <c r="G279" s="4">
        <v>28.2</v>
      </c>
      <c r="H279" s="4">
        <v>29.4</v>
      </c>
      <c r="I279" s="4">
        <v>30.5</v>
      </c>
      <c r="J279" s="4">
        <v>28.2</v>
      </c>
      <c r="K279" s="4">
        <v>28.2</v>
      </c>
    </row>
    <row r="280" spans="1:11" ht="24.75" customHeight="1" x14ac:dyDescent="0.25">
      <c r="A280" s="47" t="s">
        <v>409</v>
      </c>
      <c r="B280" s="56" t="s">
        <v>500</v>
      </c>
      <c r="C280" s="57" t="s">
        <v>131</v>
      </c>
      <c r="D280" s="9" t="s">
        <v>177</v>
      </c>
      <c r="E280" s="4">
        <f>E281</f>
        <v>577</v>
      </c>
      <c r="F280" s="4">
        <f t="shared" ref="F280:K280" si="129">F281</f>
        <v>91.1</v>
      </c>
      <c r="G280" s="4">
        <f t="shared" si="129"/>
        <v>95.4</v>
      </c>
      <c r="H280" s="4">
        <f t="shared" si="129"/>
        <v>98.4</v>
      </c>
      <c r="I280" s="4">
        <f t="shared" si="129"/>
        <v>102.5</v>
      </c>
      <c r="J280" s="4">
        <f t="shared" si="129"/>
        <v>94.8</v>
      </c>
      <c r="K280" s="4">
        <f t="shared" si="129"/>
        <v>94.8</v>
      </c>
    </row>
    <row r="281" spans="1:11" ht="18" customHeight="1" x14ac:dyDescent="0.25">
      <c r="A281" s="49"/>
      <c r="B281" s="56"/>
      <c r="C281" s="57"/>
      <c r="D281" s="9" t="s">
        <v>17</v>
      </c>
      <c r="E281" s="4">
        <f>SUM(F281:K281)</f>
        <v>577</v>
      </c>
      <c r="F281" s="4">
        <v>91.1</v>
      </c>
      <c r="G281" s="4">
        <v>95.4</v>
      </c>
      <c r="H281" s="4">
        <v>98.4</v>
      </c>
      <c r="I281" s="4">
        <v>102.5</v>
      </c>
      <c r="J281" s="4">
        <v>94.8</v>
      </c>
      <c r="K281" s="4">
        <v>94.8</v>
      </c>
    </row>
    <row r="282" spans="1:11" ht="36.75" customHeight="1" x14ac:dyDescent="0.25">
      <c r="A282" s="47" t="s">
        <v>410</v>
      </c>
      <c r="B282" s="56" t="s">
        <v>185</v>
      </c>
      <c r="C282" s="57" t="s">
        <v>107</v>
      </c>
      <c r="D282" s="9" t="s">
        <v>177</v>
      </c>
      <c r="E282" s="4">
        <f>E283</f>
        <v>42.8</v>
      </c>
      <c r="F282" s="4">
        <f t="shared" ref="F282:K282" si="130">F283</f>
        <v>8.1</v>
      </c>
      <c r="G282" s="4">
        <f t="shared" si="130"/>
        <v>0</v>
      </c>
      <c r="H282" s="4">
        <f t="shared" si="130"/>
        <v>8.8000000000000007</v>
      </c>
      <c r="I282" s="4">
        <f t="shared" si="130"/>
        <v>9.1</v>
      </c>
      <c r="J282" s="4">
        <f t="shared" si="130"/>
        <v>8.4</v>
      </c>
      <c r="K282" s="4">
        <f t="shared" si="130"/>
        <v>8.4</v>
      </c>
    </row>
    <row r="283" spans="1:11" ht="21.75" customHeight="1" x14ac:dyDescent="0.25">
      <c r="A283" s="49"/>
      <c r="B283" s="56"/>
      <c r="C283" s="57"/>
      <c r="D283" s="9" t="s">
        <v>17</v>
      </c>
      <c r="E283" s="4">
        <f>SUM(F283:K283)</f>
        <v>42.8</v>
      </c>
      <c r="F283" s="4">
        <v>8.1</v>
      </c>
      <c r="G283" s="4">
        <v>0</v>
      </c>
      <c r="H283" s="4">
        <v>8.8000000000000007</v>
      </c>
      <c r="I283" s="4">
        <v>9.1</v>
      </c>
      <c r="J283" s="4">
        <v>8.4</v>
      </c>
      <c r="K283" s="4">
        <v>8.4</v>
      </c>
    </row>
    <row r="284" spans="1:11" ht="18" customHeight="1" x14ac:dyDescent="0.25">
      <c r="A284" s="47" t="s">
        <v>411</v>
      </c>
      <c r="B284" s="56" t="s">
        <v>186</v>
      </c>
      <c r="C284" s="57" t="s">
        <v>577</v>
      </c>
      <c r="D284" s="9" t="s">
        <v>177</v>
      </c>
      <c r="E284" s="4">
        <f>E285</f>
        <v>240.3</v>
      </c>
      <c r="F284" s="4">
        <f t="shared" ref="F284:K284" si="131">F285</f>
        <v>38</v>
      </c>
      <c r="G284" s="4">
        <f t="shared" si="131"/>
        <v>39.5</v>
      </c>
      <c r="H284" s="4">
        <f t="shared" si="131"/>
        <v>41.1</v>
      </c>
      <c r="I284" s="4">
        <f t="shared" si="131"/>
        <v>42.7</v>
      </c>
      <c r="J284" s="4">
        <f t="shared" si="131"/>
        <v>39.5</v>
      </c>
      <c r="K284" s="4">
        <f t="shared" si="131"/>
        <v>39.5</v>
      </c>
    </row>
    <row r="285" spans="1:11" ht="18" customHeight="1" x14ac:dyDescent="0.25">
      <c r="A285" s="49"/>
      <c r="B285" s="56"/>
      <c r="C285" s="57"/>
      <c r="D285" s="9" t="s">
        <v>17</v>
      </c>
      <c r="E285" s="4">
        <f>SUM(F285:K285)</f>
        <v>240.3</v>
      </c>
      <c r="F285" s="4">
        <v>38</v>
      </c>
      <c r="G285" s="4">
        <v>39.5</v>
      </c>
      <c r="H285" s="4">
        <v>41.1</v>
      </c>
      <c r="I285" s="4">
        <v>42.7</v>
      </c>
      <c r="J285" s="4">
        <v>39.5</v>
      </c>
      <c r="K285" s="4">
        <v>39.5</v>
      </c>
    </row>
    <row r="286" spans="1:11" ht="18" customHeight="1" x14ac:dyDescent="0.25">
      <c r="A286" s="47" t="s">
        <v>412</v>
      </c>
      <c r="B286" s="56" t="s">
        <v>187</v>
      </c>
      <c r="C286" s="57" t="s">
        <v>230</v>
      </c>
      <c r="D286" s="9" t="s">
        <v>177</v>
      </c>
      <c r="E286" s="4">
        <f>E287</f>
        <v>256.20000000000005</v>
      </c>
      <c r="F286" s="4">
        <f t="shared" ref="F286:K286" si="132">F287</f>
        <v>39.299999999999997</v>
      </c>
      <c r="G286" s="4">
        <f t="shared" si="132"/>
        <v>48.6</v>
      </c>
      <c r="H286" s="4">
        <f t="shared" si="132"/>
        <v>42.5</v>
      </c>
      <c r="I286" s="4">
        <f t="shared" si="132"/>
        <v>44.2</v>
      </c>
      <c r="J286" s="4">
        <f t="shared" si="132"/>
        <v>40.799999999999997</v>
      </c>
      <c r="K286" s="4">
        <f t="shared" si="132"/>
        <v>40.799999999999997</v>
      </c>
    </row>
    <row r="287" spans="1:11" ht="24.75" customHeight="1" x14ac:dyDescent="0.25">
      <c r="A287" s="49"/>
      <c r="B287" s="56"/>
      <c r="C287" s="57"/>
      <c r="D287" s="9" t="s">
        <v>17</v>
      </c>
      <c r="E287" s="4">
        <f>SUM(F287:K287)</f>
        <v>256.20000000000005</v>
      </c>
      <c r="F287" s="4">
        <v>39.299999999999997</v>
      </c>
      <c r="G287" s="4">
        <v>48.6</v>
      </c>
      <c r="H287" s="4">
        <v>42.5</v>
      </c>
      <c r="I287" s="4">
        <v>44.2</v>
      </c>
      <c r="J287" s="4">
        <v>40.799999999999997</v>
      </c>
      <c r="K287" s="4">
        <v>40.799999999999997</v>
      </c>
    </row>
    <row r="288" spans="1:11" ht="26.25" customHeight="1" x14ac:dyDescent="0.25">
      <c r="A288" s="47" t="s">
        <v>413</v>
      </c>
      <c r="B288" s="56" t="s">
        <v>576</v>
      </c>
      <c r="C288" s="57" t="s">
        <v>546</v>
      </c>
      <c r="D288" s="9" t="s">
        <v>177</v>
      </c>
      <c r="E288" s="4">
        <f>E289</f>
        <v>257.3</v>
      </c>
      <c r="F288" s="4">
        <f t="shared" ref="F288:K288" si="133">F289</f>
        <v>40.700000000000003</v>
      </c>
      <c r="G288" s="4">
        <f t="shared" si="133"/>
        <v>42.3</v>
      </c>
      <c r="H288" s="4">
        <f t="shared" si="133"/>
        <v>44</v>
      </c>
      <c r="I288" s="4">
        <f t="shared" si="133"/>
        <v>45.7</v>
      </c>
      <c r="J288" s="4">
        <f t="shared" si="133"/>
        <v>42.3</v>
      </c>
      <c r="K288" s="4">
        <f t="shared" si="133"/>
        <v>42.3</v>
      </c>
    </row>
    <row r="289" spans="1:11" ht="18" customHeight="1" x14ac:dyDescent="0.25">
      <c r="A289" s="49"/>
      <c r="B289" s="56"/>
      <c r="C289" s="57"/>
      <c r="D289" s="9" t="s">
        <v>17</v>
      </c>
      <c r="E289" s="4">
        <f>SUM(F289:K289)</f>
        <v>257.3</v>
      </c>
      <c r="F289" s="4">
        <v>40.700000000000003</v>
      </c>
      <c r="G289" s="4">
        <v>42.3</v>
      </c>
      <c r="H289" s="4">
        <v>44</v>
      </c>
      <c r="I289" s="4">
        <v>45.7</v>
      </c>
      <c r="J289" s="4">
        <v>42.3</v>
      </c>
      <c r="K289" s="4">
        <v>42.3</v>
      </c>
    </row>
    <row r="290" spans="1:11" ht="21" customHeight="1" x14ac:dyDescent="0.25">
      <c r="A290" s="47" t="s">
        <v>414</v>
      </c>
      <c r="B290" s="56" t="s">
        <v>189</v>
      </c>
      <c r="C290" s="57" t="s">
        <v>577</v>
      </c>
      <c r="D290" s="9" t="s">
        <v>177</v>
      </c>
      <c r="E290" s="4">
        <f>E291</f>
        <v>297.2</v>
      </c>
      <c r="F290" s="4">
        <f t="shared" ref="F290:K290" si="134">F291</f>
        <v>27.1</v>
      </c>
      <c r="G290" s="4">
        <f t="shared" si="134"/>
        <v>89.6</v>
      </c>
      <c r="H290" s="4">
        <f t="shared" si="134"/>
        <v>93.6</v>
      </c>
      <c r="I290" s="4">
        <f t="shared" si="134"/>
        <v>30.5</v>
      </c>
      <c r="J290" s="4">
        <f t="shared" si="134"/>
        <v>28.2</v>
      </c>
      <c r="K290" s="4">
        <f t="shared" si="134"/>
        <v>28.2</v>
      </c>
    </row>
    <row r="291" spans="1:11" ht="18" customHeight="1" x14ac:dyDescent="0.25">
      <c r="A291" s="49"/>
      <c r="B291" s="56"/>
      <c r="C291" s="57"/>
      <c r="D291" s="9" t="s">
        <v>17</v>
      </c>
      <c r="E291" s="4">
        <f>SUM(F291:K291)</f>
        <v>297.2</v>
      </c>
      <c r="F291" s="4">
        <v>27.1</v>
      </c>
      <c r="G291" s="4">
        <v>89.6</v>
      </c>
      <c r="H291" s="4">
        <f>29.4+64.2</f>
        <v>93.6</v>
      </c>
      <c r="I291" s="4">
        <v>30.5</v>
      </c>
      <c r="J291" s="4">
        <v>28.2</v>
      </c>
      <c r="K291" s="4">
        <v>28.2</v>
      </c>
    </row>
    <row r="292" spans="1:11" ht="18" customHeight="1" x14ac:dyDescent="0.25">
      <c r="A292" s="47" t="s">
        <v>415</v>
      </c>
      <c r="B292" s="56" t="s">
        <v>190</v>
      </c>
      <c r="C292" s="57" t="s">
        <v>577</v>
      </c>
      <c r="D292" s="9" t="s">
        <v>177</v>
      </c>
      <c r="E292" s="4">
        <f>E293</f>
        <v>439.5</v>
      </c>
      <c r="F292" s="4">
        <f t="shared" ref="F292:K292" si="135">F293</f>
        <v>89.3</v>
      </c>
      <c r="G292" s="4">
        <f t="shared" si="135"/>
        <v>31.5</v>
      </c>
      <c r="H292" s="4">
        <f t="shared" si="135"/>
        <v>32.399999999999991</v>
      </c>
      <c r="I292" s="4">
        <f t="shared" si="135"/>
        <v>100.5</v>
      </c>
      <c r="J292" s="4">
        <f t="shared" si="135"/>
        <v>92.9</v>
      </c>
      <c r="K292" s="4">
        <f t="shared" si="135"/>
        <v>92.9</v>
      </c>
    </row>
    <row r="293" spans="1:11" ht="18" customHeight="1" x14ac:dyDescent="0.25">
      <c r="A293" s="49"/>
      <c r="B293" s="56"/>
      <c r="C293" s="57"/>
      <c r="D293" s="9" t="s">
        <v>17</v>
      </c>
      <c r="E293" s="4">
        <f>SUM(F293:K293)</f>
        <v>439.5</v>
      </c>
      <c r="F293" s="4">
        <v>89.3</v>
      </c>
      <c r="G293" s="4">
        <v>31.5</v>
      </c>
      <c r="H293" s="4">
        <f>96.6-64.2</f>
        <v>32.399999999999991</v>
      </c>
      <c r="I293" s="4">
        <v>100.5</v>
      </c>
      <c r="J293" s="4">
        <v>92.9</v>
      </c>
      <c r="K293" s="4">
        <v>92.9</v>
      </c>
    </row>
    <row r="294" spans="1:11" ht="18" customHeight="1" x14ac:dyDescent="0.25">
      <c r="A294" s="55" t="s">
        <v>368</v>
      </c>
      <c r="B294" s="56" t="s">
        <v>133</v>
      </c>
      <c r="C294" s="57" t="s">
        <v>134</v>
      </c>
      <c r="D294" s="9" t="s">
        <v>177</v>
      </c>
      <c r="E294" s="4">
        <f>E295</f>
        <v>258.89999999999998</v>
      </c>
      <c r="F294" s="4">
        <f t="shared" ref="F294:K294" si="136">F295</f>
        <v>40.9</v>
      </c>
      <c r="G294" s="4">
        <f t="shared" si="136"/>
        <v>42.6</v>
      </c>
      <c r="H294" s="4">
        <f t="shared" si="136"/>
        <v>44.2</v>
      </c>
      <c r="I294" s="4">
        <f t="shared" si="136"/>
        <v>46</v>
      </c>
      <c r="J294" s="4">
        <f t="shared" si="136"/>
        <v>42.6</v>
      </c>
      <c r="K294" s="4">
        <f t="shared" si="136"/>
        <v>42.6</v>
      </c>
    </row>
    <row r="295" spans="1:11" ht="18" customHeight="1" x14ac:dyDescent="0.25">
      <c r="A295" s="55"/>
      <c r="B295" s="56"/>
      <c r="C295" s="57"/>
      <c r="D295" s="9" t="s">
        <v>17</v>
      </c>
      <c r="E295" s="4">
        <f>SUM(F295:K295)</f>
        <v>258.89999999999998</v>
      </c>
      <c r="F295" s="4">
        <v>40.9</v>
      </c>
      <c r="G295" s="4">
        <v>42.6</v>
      </c>
      <c r="H295" s="4">
        <v>44.2</v>
      </c>
      <c r="I295" s="4">
        <v>46</v>
      </c>
      <c r="J295" s="4">
        <v>42.6</v>
      </c>
      <c r="K295" s="4">
        <v>42.6</v>
      </c>
    </row>
    <row r="296" spans="1:11" ht="18" customHeight="1" x14ac:dyDescent="0.25">
      <c r="A296" s="71" t="s">
        <v>645</v>
      </c>
      <c r="B296" s="71"/>
      <c r="C296" s="57"/>
      <c r="D296" s="9" t="s">
        <v>177</v>
      </c>
      <c r="E296" s="4">
        <f>E297+E298</f>
        <v>3767.2</v>
      </c>
      <c r="F296" s="4">
        <f t="shared" ref="F296:K296" si="137">F297+F298</f>
        <v>425.9</v>
      </c>
      <c r="G296" s="4">
        <f t="shared" si="137"/>
        <v>800.50000000000011</v>
      </c>
      <c r="H296" s="4">
        <f t="shared" si="137"/>
        <v>460.70000000000005</v>
      </c>
      <c r="I296" s="4">
        <f t="shared" si="137"/>
        <v>479.09999999999997</v>
      </c>
      <c r="J296" s="4">
        <f t="shared" si="137"/>
        <v>800.50000000000011</v>
      </c>
      <c r="K296" s="4">
        <f t="shared" si="137"/>
        <v>800.50000000000011</v>
      </c>
    </row>
    <row r="297" spans="1:11" ht="18" customHeight="1" x14ac:dyDescent="0.25">
      <c r="A297" s="71"/>
      <c r="B297" s="71"/>
      <c r="C297" s="57"/>
      <c r="D297" s="9" t="s">
        <v>17</v>
      </c>
      <c r="E297" s="4">
        <f>E271+E273+E295</f>
        <v>3767.2</v>
      </c>
      <c r="F297" s="4">
        <f t="shared" ref="F297:K297" si="138">F271+F273+F295</f>
        <v>425.9</v>
      </c>
      <c r="G297" s="4">
        <f t="shared" si="138"/>
        <v>800.50000000000011</v>
      </c>
      <c r="H297" s="4">
        <f t="shared" si="138"/>
        <v>460.70000000000005</v>
      </c>
      <c r="I297" s="4">
        <f t="shared" si="138"/>
        <v>479.09999999999997</v>
      </c>
      <c r="J297" s="4">
        <f t="shared" si="138"/>
        <v>800.50000000000011</v>
      </c>
      <c r="K297" s="4">
        <f t="shared" si="138"/>
        <v>800.50000000000011</v>
      </c>
    </row>
    <row r="298" spans="1:11" ht="18" customHeight="1" x14ac:dyDescent="0.25">
      <c r="A298" s="71"/>
      <c r="B298" s="71"/>
      <c r="C298" s="57"/>
      <c r="D298" s="9" t="s">
        <v>19</v>
      </c>
      <c r="E298" s="4">
        <f t="shared" ref="E298" si="139">SUM(F298:I298)</f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 ht="18" customHeight="1" x14ac:dyDescent="0.25">
      <c r="A299" s="95" t="s">
        <v>136</v>
      </c>
      <c r="B299" s="96"/>
      <c r="C299" s="96"/>
      <c r="D299" s="96"/>
      <c r="E299" s="96"/>
      <c r="F299" s="96"/>
      <c r="G299" s="96"/>
      <c r="H299" s="96"/>
      <c r="I299" s="96"/>
      <c r="J299" s="96"/>
      <c r="K299" s="96"/>
    </row>
    <row r="300" spans="1:11" ht="18" customHeight="1" x14ac:dyDescent="0.25">
      <c r="A300" s="55" t="s">
        <v>377</v>
      </c>
      <c r="B300" s="56" t="s">
        <v>501</v>
      </c>
      <c r="C300" s="57" t="s">
        <v>107</v>
      </c>
      <c r="D300" s="9" t="s">
        <v>177</v>
      </c>
      <c r="E300" s="4">
        <f>E301</f>
        <v>934.09999999999991</v>
      </c>
      <c r="F300" s="4">
        <f>F301</f>
        <v>189.2</v>
      </c>
      <c r="G300" s="4">
        <f t="shared" ref="G300:K300" si="140">G301</f>
        <v>145.5</v>
      </c>
      <c r="H300" s="4">
        <f t="shared" si="140"/>
        <v>151.1</v>
      </c>
      <c r="I300" s="4">
        <f t="shared" si="140"/>
        <v>157.30000000000001</v>
      </c>
      <c r="J300" s="4">
        <f t="shared" si="140"/>
        <v>145.5</v>
      </c>
      <c r="K300" s="4">
        <f t="shared" si="140"/>
        <v>145.5</v>
      </c>
    </row>
    <row r="301" spans="1:11" ht="18" customHeight="1" x14ac:dyDescent="0.25">
      <c r="A301" s="55"/>
      <c r="B301" s="56"/>
      <c r="C301" s="57"/>
      <c r="D301" s="9" t="s">
        <v>17</v>
      </c>
      <c r="E301" s="4">
        <f>SUM(F301:K301)</f>
        <v>934.09999999999991</v>
      </c>
      <c r="F301" s="4">
        <v>189.2</v>
      </c>
      <c r="G301" s="4">
        <v>145.5</v>
      </c>
      <c r="H301" s="4">
        <v>151.1</v>
      </c>
      <c r="I301" s="4">
        <v>157.30000000000001</v>
      </c>
      <c r="J301" s="4">
        <v>145.5</v>
      </c>
      <c r="K301" s="4">
        <v>145.5</v>
      </c>
    </row>
    <row r="302" spans="1:11" ht="18" customHeight="1" x14ac:dyDescent="0.25">
      <c r="A302" s="57" t="s">
        <v>11</v>
      </c>
      <c r="B302" s="56" t="s">
        <v>139</v>
      </c>
      <c r="C302" s="57" t="s">
        <v>230</v>
      </c>
      <c r="D302" s="9" t="s">
        <v>177</v>
      </c>
      <c r="E302" s="4">
        <f>E303</f>
        <v>73.7</v>
      </c>
      <c r="F302" s="4">
        <f>F303</f>
        <v>11.6</v>
      </c>
      <c r="G302" s="4">
        <f t="shared" ref="G302:K302" si="141">G303</f>
        <v>12.2</v>
      </c>
      <c r="H302" s="4">
        <v>12.6</v>
      </c>
      <c r="I302" s="4">
        <f t="shared" si="141"/>
        <v>13.1</v>
      </c>
      <c r="J302" s="4">
        <f t="shared" si="141"/>
        <v>12.1</v>
      </c>
      <c r="K302" s="4">
        <f t="shared" si="141"/>
        <v>12.1</v>
      </c>
    </row>
    <row r="303" spans="1:11" ht="18" customHeight="1" x14ac:dyDescent="0.25">
      <c r="A303" s="57"/>
      <c r="B303" s="56"/>
      <c r="C303" s="57"/>
      <c r="D303" s="9" t="s">
        <v>17</v>
      </c>
      <c r="E303" s="4">
        <f>SUM(F303:K303)</f>
        <v>73.7</v>
      </c>
      <c r="F303" s="4">
        <v>11.6</v>
      </c>
      <c r="G303" s="4">
        <v>12.2</v>
      </c>
      <c r="H303" s="4">
        <v>12.6</v>
      </c>
      <c r="I303" s="4">
        <v>13.1</v>
      </c>
      <c r="J303" s="4">
        <v>12.1</v>
      </c>
      <c r="K303" s="4">
        <v>12.1</v>
      </c>
    </row>
    <row r="304" spans="1:11" ht="18" customHeight="1" x14ac:dyDescent="0.25">
      <c r="A304" s="57" t="s">
        <v>140</v>
      </c>
      <c r="B304" s="56" t="s">
        <v>148</v>
      </c>
      <c r="C304" s="57" t="s">
        <v>134</v>
      </c>
      <c r="D304" s="9" t="s">
        <v>177</v>
      </c>
      <c r="E304" s="4">
        <f>E305</f>
        <v>99.3</v>
      </c>
      <c r="F304" s="4">
        <f>F305</f>
        <v>15.7</v>
      </c>
      <c r="G304" s="4">
        <f t="shared" ref="G304:K304" si="142">G305</f>
        <v>16.3</v>
      </c>
      <c r="H304" s="4">
        <f t="shared" si="142"/>
        <v>17</v>
      </c>
      <c r="I304" s="4">
        <f t="shared" si="142"/>
        <v>17.7</v>
      </c>
      <c r="J304" s="4">
        <f t="shared" si="142"/>
        <v>16.3</v>
      </c>
      <c r="K304" s="4">
        <f t="shared" si="142"/>
        <v>16.3</v>
      </c>
    </row>
    <row r="305" spans="1:11" ht="18" customHeight="1" x14ac:dyDescent="0.25">
      <c r="A305" s="57"/>
      <c r="B305" s="56"/>
      <c r="C305" s="57"/>
      <c r="D305" s="9" t="s">
        <v>17</v>
      </c>
      <c r="E305" s="4">
        <f>SUM(F305:K305)</f>
        <v>99.3</v>
      </c>
      <c r="F305" s="4">
        <v>15.7</v>
      </c>
      <c r="G305" s="4">
        <v>16.3</v>
      </c>
      <c r="H305" s="4">
        <v>17</v>
      </c>
      <c r="I305" s="4">
        <v>17.7</v>
      </c>
      <c r="J305" s="4">
        <v>16.3</v>
      </c>
      <c r="K305" s="4">
        <v>16.3</v>
      </c>
    </row>
    <row r="306" spans="1:11" ht="18" customHeight="1" x14ac:dyDescent="0.25">
      <c r="A306" s="57" t="s">
        <v>143</v>
      </c>
      <c r="B306" s="56" t="s">
        <v>156</v>
      </c>
      <c r="C306" s="57" t="s">
        <v>229</v>
      </c>
      <c r="D306" s="9" t="s">
        <v>177</v>
      </c>
      <c r="E306" s="4">
        <f>E307</f>
        <v>43.2</v>
      </c>
      <c r="F306" s="4">
        <f>F307</f>
        <v>6.9</v>
      </c>
      <c r="G306" s="4">
        <f t="shared" ref="G306:K306" si="143">G307</f>
        <v>7</v>
      </c>
      <c r="H306" s="4">
        <f t="shared" si="143"/>
        <v>7.4</v>
      </c>
      <c r="I306" s="4">
        <f t="shared" si="143"/>
        <v>7.7</v>
      </c>
      <c r="J306" s="4">
        <f t="shared" si="143"/>
        <v>7.1</v>
      </c>
      <c r="K306" s="4">
        <f t="shared" si="143"/>
        <v>7.1</v>
      </c>
    </row>
    <row r="307" spans="1:11" ht="18" customHeight="1" x14ac:dyDescent="0.25">
      <c r="A307" s="57"/>
      <c r="B307" s="56"/>
      <c r="C307" s="57"/>
      <c r="D307" s="9" t="s">
        <v>17</v>
      </c>
      <c r="E307" s="4">
        <f>SUM(F307:K307)</f>
        <v>43.2</v>
      </c>
      <c r="F307" s="4">
        <v>6.9</v>
      </c>
      <c r="G307" s="4">
        <v>7</v>
      </c>
      <c r="H307" s="4">
        <v>7.4</v>
      </c>
      <c r="I307" s="4">
        <v>7.7</v>
      </c>
      <c r="J307" s="4">
        <v>7.1</v>
      </c>
      <c r="K307" s="4">
        <v>7.1</v>
      </c>
    </row>
    <row r="308" spans="1:11" ht="18" customHeight="1" x14ac:dyDescent="0.25">
      <c r="A308" s="57" t="s">
        <v>145</v>
      </c>
      <c r="B308" s="56" t="s">
        <v>158</v>
      </c>
      <c r="C308" s="57" t="s">
        <v>134</v>
      </c>
      <c r="D308" s="9" t="s">
        <v>177</v>
      </c>
      <c r="E308" s="4">
        <f>E309</f>
        <v>171.59999999999997</v>
      </c>
      <c r="F308" s="4">
        <f>F309</f>
        <v>27.1</v>
      </c>
      <c r="G308" s="4">
        <f t="shared" ref="G308:K308" si="144">G309</f>
        <v>28.2</v>
      </c>
      <c r="H308" s="4">
        <f t="shared" si="144"/>
        <v>29.4</v>
      </c>
      <c r="I308" s="4">
        <f t="shared" si="144"/>
        <v>30.5</v>
      </c>
      <c r="J308" s="4">
        <f t="shared" si="144"/>
        <v>28.2</v>
      </c>
      <c r="K308" s="4">
        <f t="shared" si="144"/>
        <v>28.2</v>
      </c>
    </row>
    <row r="309" spans="1:11" ht="18" customHeight="1" x14ac:dyDescent="0.25">
      <c r="A309" s="57"/>
      <c r="B309" s="56"/>
      <c r="C309" s="57"/>
      <c r="D309" s="9" t="s">
        <v>17</v>
      </c>
      <c r="E309" s="4">
        <f>SUM(F309:K309)</f>
        <v>171.59999999999997</v>
      </c>
      <c r="F309" s="4">
        <v>27.1</v>
      </c>
      <c r="G309" s="4">
        <v>28.2</v>
      </c>
      <c r="H309" s="4">
        <v>29.4</v>
      </c>
      <c r="I309" s="4">
        <v>30.5</v>
      </c>
      <c r="J309" s="4">
        <v>28.2</v>
      </c>
      <c r="K309" s="4">
        <v>28.2</v>
      </c>
    </row>
    <row r="310" spans="1:11" ht="18" customHeight="1" x14ac:dyDescent="0.25">
      <c r="A310" s="57" t="s">
        <v>147</v>
      </c>
      <c r="B310" s="56" t="s">
        <v>502</v>
      </c>
      <c r="C310" s="57" t="s">
        <v>63</v>
      </c>
      <c r="D310" s="9" t="s">
        <v>177</v>
      </c>
      <c r="E310" s="4">
        <f>E311</f>
        <v>1088.5</v>
      </c>
      <c r="F310" s="4">
        <f t="shared" ref="F310:K310" si="145">F311</f>
        <v>351.5</v>
      </c>
      <c r="G310" s="4">
        <f t="shared" si="145"/>
        <v>368.5</v>
      </c>
      <c r="H310" s="4">
        <f t="shared" si="145"/>
        <v>0</v>
      </c>
      <c r="I310" s="4">
        <f t="shared" si="145"/>
        <v>0</v>
      </c>
      <c r="J310" s="4">
        <f t="shared" si="145"/>
        <v>0</v>
      </c>
      <c r="K310" s="4">
        <f t="shared" si="145"/>
        <v>368.5</v>
      </c>
    </row>
    <row r="311" spans="1:11" ht="18" customHeight="1" x14ac:dyDescent="0.25">
      <c r="A311" s="57"/>
      <c r="B311" s="56"/>
      <c r="C311" s="57"/>
      <c r="D311" s="9" t="s">
        <v>17</v>
      </c>
      <c r="E311" s="4">
        <f>SUM(F311:K311)</f>
        <v>1088.5</v>
      </c>
      <c r="F311" s="4">
        <v>351.5</v>
      </c>
      <c r="G311" s="4">
        <v>368.5</v>
      </c>
      <c r="H311" s="4">
        <v>0</v>
      </c>
      <c r="I311" s="4">
        <v>0</v>
      </c>
      <c r="J311" s="4">
        <v>0</v>
      </c>
      <c r="K311" s="4">
        <v>368.5</v>
      </c>
    </row>
    <row r="312" spans="1:11" ht="18" customHeight="1" x14ac:dyDescent="0.25">
      <c r="A312" s="57" t="s">
        <v>149</v>
      </c>
      <c r="B312" s="56" t="s">
        <v>165</v>
      </c>
      <c r="C312" s="57" t="s">
        <v>75</v>
      </c>
      <c r="D312" s="9" t="s">
        <v>177</v>
      </c>
      <c r="E312" s="4">
        <f>E313</f>
        <v>106.8</v>
      </c>
      <c r="F312" s="4">
        <f t="shared" ref="F312:K312" si="146">F313</f>
        <v>106.8</v>
      </c>
      <c r="G312" s="4">
        <f t="shared" si="146"/>
        <v>0</v>
      </c>
      <c r="H312" s="4">
        <f t="shared" si="146"/>
        <v>0</v>
      </c>
      <c r="I312" s="4">
        <f t="shared" si="146"/>
        <v>0</v>
      </c>
      <c r="J312" s="4">
        <f t="shared" si="146"/>
        <v>0</v>
      </c>
      <c r="K312" s="4">
        <f t="shared" si="146"/>
        <v>0</v>
      </c>
    </row>
    <row r="313" spans="1:11" ht="18" customHeight="1" x14ac:dyDescent="0.25">
      <c r="A313" s="57"/>
      <c r="B313" s="56"/>
      <c r="C313" s="57"/>
      <c r="D313" s="9" t="s">
        <v>17</v>
      </c>
      <c r="E313" s="4">
        <f>SUM(F313:K313)</f>
        <v>106.8</v>
      </c>
      <c r="F313" s="4">
        <v>106.8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 ht="18" customHeight="1" x14ac:dyDescent="0.25">
      <c r="A314" s="58" t="s">
        <v>646</v>
      </c>
      <c r="B314" s="59"/>
      <c r="C314" s="57"/>
      <c r="D314" s="9" t="s">
        <v>177</v>
      </c>
      <c r="E314" s="4">
        <f>E315</f>
        <v>2517.1999999999998</v>
      </c>
      <c r="F314" s="4">
        <f t="shared" ref="F314:K314" si="147">F315+F316</f>
        <v>708.8</v>
      </c>
      <c r="G314" s="4">
        <f t="shared" si="147"/>
        <v>577.70000000000005</v>
      </c>
      <c r="H314" s="4">
        <f t="shared" si="147"/>
        <v>217.5</v>
      </c>
      <c r="I314" s="4">
        <f t="shared" si="147"/>
        <v>226.29999999999998</v>
      </c>
      <c r="J314" s="4">
        <f t="shared" si="147"/>
        <v>209.2</v>
      </c>
      <c r="K314" s="4">
        <f t="shared" si="147"/>
        <v>577.70000000000005</v>
      </c>
    </row>
    <row r="315" spans="1:11" ht="18" customHeight="1" x14ac:dyDescent="0.25">
      <c r="A315" s="60"/>
      <c r="B315" s="61"/>
      <c r="C315" s="57"/>
      <c r="D315" s="9" t="s">
        <v>17</v>
      </c>
      <c r="E315" s="4">
        <f>SUM(F315:K315)</f>
        <v>2517.1999999999998</v>
      </c>
      <c r="F315" s="4">
        <f>F301+F303+F305+F307+F309+F311+F313</f>
        <v>708.8</v>
      </c>
      <c r="G315" s="4">
        <f t="shared" ref="G315:H315" si="148">G301+G303+G305+G307+G309+G311+G313</f>
        <v>577.70000000000005</v>
      </c>
      <c r="H315" s="4">
        <f t="shared" si="148"/>
        <v>217.5</v>
      </c>
      <c r="I315" s="4">
        <f>I301+I303+I305+I307+I309+I311+I313</f>
        <v>226.29999999999998</v>
      </c>
      <c r="J315" s="4">
        <f t="shared" ref="J315:K315" si="149">J301+J303+J305+J307+J309+J311+J313</f>
        <v>209.2</v>
      </c>
      <c r="K315" s="4">
        <f t="shared" si="149"/>
        <v>577.70000000000005</v>
      </c>
    </row>
    <row r="316" spans="1:11" ht="18" customHeight="1" x14ac:dyDescent="0.25">
      <c r="A316" s="62"/>
      <c r="B316" s="63"/>
      <c r="C316" s="57"/>
      <c r="D316" s="9" t="s">
        <v>19</v>
      </c>
      <c r="E316" s="4">
        <f>SUM(F316:K316)</f>
        <v>0</v>
      </c>
      <c r="F316" s="4">
        <f>0</f>
        <v>0</v>
      </c>
      <c r="G316" s="4">
        <f>0</f>
        <v>0</v>
      </c>
      <c r="H316" s="4">
        <f>0</f>
        <v>0</v>
      </c>
      <c r="I316" s="4">
        <f>0</f>
        <v>0</v>
      </c>
      <c r="J316" s="4">
        <f>0</f>
        <v>0</v>
      </c>
      <c r="K316" s="4">
        <f>0</f>
        <v>0</v>
      </c>
    </row>
    <row r="317" spans="1:11" ht="18" customHeight="1" x14ac:dyDescent="0.25">
      <c r="A317" s="95" t="s">
        <v>167</v>
      </c>
      <c r="B317" s="96"/>
      <c r="C317" s="96"/>
      <c r="D317" s="96"/>
      <c r="E317" s="96"/>
      <c r="F317" s="96"/>
      <c r="G317" s="96"/>
      <c r="H317" s="96"/>
      <c r="I317" s="96"/>
      <c r="J317" s="96"/>
      <c r="K317" s="96"/>
    </row>
    <row r="318" spans="1:11" ht="28.5" customHeight="1" x14ac:dyDescent="0.25">
      <c r="A318" s="57" t="s">
        <v>379</v>
      </c>
      <c r="B318" s="56" t="s">
        <v>176</v>
      </c>
      <c r="C318" s="57" t="s">
        <v>63</v>
      </c>
      <c r="D318" s="9" t="s">
        <v>177</v>
      </c>
      <c r="E318" s="4">
        <f>E319</f>
        <v>428.29999999999995</v>
      </c>
      <c r="F318" s="4">
        <f t="shared" ref="F318" si="150">F319</f>
        <v>67.7</v>
      </c>
      <c r="G318" s="4">
        <f>G319</f>
        <v>70.400000000000006</v>
      </c>
      <c r="H318" s="4">
        <f t="shared" ref="H318:K318" si="151">H319</f>
        <v>73.2</v>
      </c>
      <c r="I318" s="4">
        <f t="shared" si="151"/>
        <v>76.2</v>
      </c>
      <c r="J318" s="4">
        <f t="shared" si="151"/>
        <v>70.400000000000006</v>
      </c>
      <c r="K318" s="4">
        <f t="shared" si="151"/>
        <v>70.400000000000006</v>
      </c>
    </row>
    <row r="319" spans="1:11" ht="28.5" customHeight="1" x14ac:dyDescent="0.25">
      <c r="A319" s="57"/>
      <c r="B319" s="56"/>
      <c r="C319" s="57"/>
      <c r="D319" s="9" t="s">
        <v>17</v>
      </c>
      <c r="E319" s="4">
        <f>SUM(F319:K319)</f>
        <v>428.29999999999995</v>
      </c>
      <c r="F319" s="4">
        <v>67.7</v>
      </c>
      <c r="G319" s="4">
        <v>70.400000000000006</v>
      </c>
      <c r="H319" s="4">
        <v>73.2</v>
      </c>
      <c r="I319" s="4">
        <v>76.2</v>
      </c>
      <c r="J319" s="4">
        <v>70.400000000000006</v>
      </c>
      <c r="K319" s="4">
        <v>70.400000000000006</v>
      </c>
    </row>
    <row r="320" spans="1:11" ht="15" customHeight="1" x14ac:dyDescent="0.25">
      <c r="A320" s="71" t="s">
        <v>647</v>
      </c>
      <c r="B320" s="71"/>
      <c r="C320" s="8"/>
      <c r="D320" s="9" t="s">
        <v>177</v>
      </c>
      <c r="E320" s="4">
        <f>E321+E322</f>
        <v>428.29999999999995</v>
      </c>
      <c r="F320" s="4">
        <f t="shared" ref="F320:K320" si="152">F321+F322</f>
        <v>67.7</v>
      </c>
      <c r="G320" s="4">
        <f t="shared" si="152"/>
        <v>70.400000000000006</v>
      </c>
      <c r="H320" s="4">
        <f t="shared" si="152"/>
        <v>73.2</v>
      </c>
      <c r="I320" s="4">
        <f t="shared" si="152"/>
        <v>76.2</v>
      </c>
      <c r="J320" s="4">
        <f t="shared" si="152"/>
        <v>70.400000000000006</v>
      </c>
      <c r="K320" s="4">
        <f t="shared" si="152"/>
        <v>70.400000000000006</v>
      </c>
    </row>
    <row r="321" spans="1:12" ht="15" customHeight="1" x14ac:dyDescent="0.25">
      <c r="A321" s="71"/>
      <c r="B321" s="71"/>
      <c r="C321" s="8"/>
      <c r="D321" s="9" t="s">
        <v>17</v>
      </c>
      <c r="E321" s="4">
        <f>SUM(F321:K321)</f>
        <v>428.29999999999995</v>
      </c>
      <c r="F321" s="4">
        <f>F319</f>
        <v>67.7</v>
      </c>
      <c r="G321" s="4">
        <f t="shared" ref="G321:K321" si="153">G319</f>
        <v>70.400000000000006</v>
      </c>
      <c r="H321" s="4">
        <f t="shared" si="153"/>
        <v>73.2</v>
      </c>
      <c r="I321" s="4">
        <f t="shared" si="153"/>
        <v>76.2</v>
      </c>
      <c r="J321" s="4">
        <f t="shared" si="153"/>
        <v>70.400000000000006</v>
      </c>
      <c r="K321" s="4">
        <f t="shared" si="153"/>
        <v>70.400000000000006</v>
      </c>
    </row>
    <row r="322" spans="1:12" ht="15" customHeight="1" x14ac:dyDescent="0.25">
      <c r="A322" s="71"/>
      <c r="B322" s="71"/>
      <c r="C322" s="8"/>
      <c r="D322" s="8" t="s">
        <v>19</v>
      </c>
      <c r="E322" s="4">
        <f t="shared" ref="E322:E329" si="154">SUM(F322:I322)</f>
        <v>0</v>
      </c>
      <c r="F322" s="4">
        <f>0</f>
        <v>0</v>
      </c>
      <c r="G322" s="4">
        <f>0</f>
        <v>0</v>
      </c>
      <c r="H322" s="4">
        <f>0</f>
        <v>0</v>
      </c>
      <c r="I322" s="4">
        <f>0</f>
        <v>0</v>
      </c>
      <c r="J322" s="4">
        <f>0</f>
        <v>0</v>
      </c>
      <c r="K322" s="4">
        <f>0</f>
        <v>0</v>
      </c>
    </row>
    <row r="323" spans="1:12" ht="15" customHeight="1" x14ac:dyDescent="0.25">
      <c r="A323" s="56" t="s">
        <v>181</v>
      </c>
      <c r="B323" s="56"/>
      <c r="C323" s="9"/>
      <c r="D323" s="9" t="s">
        <v>177</v>
      </c>
      <c r="E323" s="4">
        <f>E324+E325</f>
        <v>85222.900000000009</v>
      </c>
      <c r="F323" s="4">
        <f t="shared" ref="F323:K323" si="155">F324+F325</f>
        <v>14710.3</v>
      </c>
      <c r="G323" s="4">
        <f t="shared" si="155"/>
        <v>16923.400000000001</v>
      </c>
      <c r="H323" s="4">
        <f t="shared" si="155"/>
        <v>15383.5</v>
      </c>
      <c r="I323" s="4">
        <f t="shared" si="155"/>
        <v>17907.5</v>
      </c>
      <c r="J323" s="4">
        <f t="shared" si="155"/>
        <v>5864.1999999999989</v>
      </c>
      <c r="K323" s="4">
        <f t="shared" si="155"/>
        <v>14434</v>
      </c>
    </row>
    <row r="324" spans="1:12" ht="15" customHeight="1" x14ac:dyDescent="0.25">
      <c r="A324" s="56"/>
      <c r="B324" s="56"/>
      <c r="C324" s="9"/>
      <c r="D324" s="9" t="s">
        <v>17</v>
      </c>
      <c r="E324" s="4">
        <f>SUM(F324:K324)</f>
        <v>24004.600000000002</v>
      </c>
      <c r="F324" s="4">
        <f>F321+F297+F267+F258+F315</f>
        <v>3796.1000000000004</v>
      </c>
      <c r="G324" s="4">
        <f>G321+G297+G267+G258+G315</f>
        <v>4208.3</v>
      </c>
      <c r="H324" s="4">
        <f>H321+H297+H267+H258+H315</f>
        <v>3780.1</v>
      </c>
      <c r="I324" s="4">
        <f>I258+I267+I297+I315+I321</f>
        <v>3804.1000000000004</v>
      </c>
      <c r="J324" s="4">
        <f t="shared" ref="J324:K324" si="156">J258+J267+J297+J315+J321</f>
        <v>4260.7999999999993</v>
      </c>
      <c r="K324" s="4">
        <f t="shared" si="156"/>
        <v>4155.2</v>
      </c>
    </row>
    <row r="325" spans="1:12" ht="15" customHeight="1" x14ac:dyDescent="0.25">
      <c r="A325" s="56"/>
      <c r="B325" s="56"/>
      <c r="C325" s="9"/>
      <c r="D325" s="8" t="s">
        <v>19</v>
      </c>
      <c r="E325" s="4">
        <f>SUM(F325:K325)</f>
        <v>61218.3</v>
      </c>
      <c r="F325" s="4">
        <f>F322+F316+F298+F268+F259</f>
        <v>10914.199999999999</v>
      </c>
      <c r="G325" s="4">
        <f>G322+G316+G298+G268+G259</f>
        <v>12715.1</v>
      </c>
      <c r="H325" s="4">
        <f>H322+H316+H298+H268+H259</f>
        <v>11603.4</v>
      </c>
      <c r="I325" s="4">
        <f>I322+I316+I298+I268+I259</f>
        <v>14103.4</v>
      </c>
      <c r="J325" s="4">
        <f t="shared" ref="J325:K325" si="157">J322+J316+J298+J268+J259</f>
        <v>1603.4</v>
      </c>
      <c r="K325" s="4">
        <f t="shared" si="157"/>
        <v>10278.799999999999</v>
      </c>
    </row>
    <row r="326" spans="1:12" s="14" customFormat="1" ht="15" customHeight="1" x14ac:dyDescent="0.25">
      <c r="A326" s="57" t="s">
        <v>182</v>
      </c>
      <c r="B326" s="57"/>
      <c r="C326" s="57"/>
      <c r="D326" s="9" t="s">
        <v>177</v>
      </c>
      <c r="E326" s="4">
        <f>E327+E328+E329</f>
        <v>927536.59999999986</v>
      </c>
      <c r="F326" s="4">
        <f t="shared" ref="F326:K326" si="158">F327+F328+F329</f>
        <v>153207.30000000002</v>
      </c>
      <c r="G326" s="4">
        <f t="shared" si="158"/>
        <v>151144.20000000001</v>
      </c>
      <c r="H326" s="4">
        <f t="shared" si="158"/>
        <v>151428.79999999999</v>
      </c>
      <c r="I326" s="4">
        <f t="shared" si="158"/>
        <v>126539.6</v>
      </c>
      <c r="J326" s="4">
        <f t="shared" si="158"/>
        <v>114618.09999999999</v>
      </c>
      <c r="K326" s="4">
        <f t="shared" si="158"/>
        <v>230598.59999999998</v>
      </c>
    </row>
    <row r="327" spans="1:12" s="14" customFormat="1" ht="15" customHeight="1" x14ac:dyDescent="0.25">
      <c r="A327" s="57"/>
      <c r="B327" s="57"/>
      <c r="C327" s="57"/>
      <c r="D327" s="9" t="s">
        <v>17</v>
      </c>
      <c r="E327" s="4">
        <f>SUM(F327:K327)</f>
        <v>750758.89999999991</v>
      </c>
      <c r="F327" s="4">
        <f t="shared" ref="F327:K328" si="159">F324+F192</f>
        <v>140912.70000000001</v>
      </c>
      <c r="G327" s="4">
        <f t="shared" si="159"/>
        <v>134000</v>
      </c>
      <c r="H327" s="4">
        <f t="shared" si="159"/>
        <v>134625.79999999999</v>
      </c>
      <c r="I327" s="4">
        <f t="shared" si="159"/>
        <v>111519.6</v>
      </c>
      <c r="J327" s="4">
        <f t="shared" si="159"/>
        <v>112079.09999999999</v>
      </c>
      <c r="K327" s="4">
        <f t="shared" si="159"/>
        <v>117621.7</v>
      </c>
    </row>
    <row r="328" spans="1:12" s="14" customFormat="1" ht="15" customHeight="1" x14ac:dyDescent="0.25">
      <c r="A328" s="57"/>
      <c r="B328" s="57"/>
      <c r="C328" s="57"/>
      <c r="D328" s="8" t="s">
        <v>19</v>
      </c>
      <c r="E328" s="4">
        <f>SUM(F328:K328)</f>
        <v>176777.7</v>
      </c>
      <c r="F328" s="4">
        <f t="shared" si="159"/>
        <v>12294.599999999999</v>
      </c>
      <c r="G328" s="4">
        <f t="shared" si="159"/>
        <v>17144.2</v>
      </c>
      <c r="H328" s="4">
        <f t="shared" si="159"/>
        <v>16803</v>
      </c>
      <c r="I328" s="4">
        <f t="shared" si="159"/>
        <v>15020</v>
      </c>
      <c r="J328" s="4">
        <f t="shared" si="159"/>
        <v>2539</v>
      </c>
      <c r="K328" s="4">
        <f t="shared" si="159"/>
        <v>112976.9</v>
      </c>
    </row>
    <row r="329" spans="1:12" s="15" customFormat="1" ht="19.5" customHeight="1" x14ac:dyDescent="0.25">
      <c r="A329" s="57"/>
      <c r="B329" s="57"/>
      <c r="C329" s="57"/>
      <c r="D329" s="9" t="s">
        <v>18</v>
      </c>
      <c r="E329" s="4">
        <f t="shared" si="154"/>
        <v>0</v>
      </c>
      <c r="F329" s="4">
        <f t="shared" ref="F329:K329" si="160">F194</f>
        <v>0</v>
      </c>
      <c r="G329" s="4">
        <f t="shared" si="160"/>
        <v>0</v>
      </c>
      <c r="H329" s="4">
        <f t="shared" si="160"/>
        <v>0</v>
      </c>
      <c r="I329" s="4">
        <f t="shared" si="160"/>
        <v>0</v>
      </c>
      <c r="J329" s="4">
        <f t="shared" si="160"/>
        <v>0</v>
      </c>
      <c r="K329" s="4">
        <f t="shared" si="160"/>
        <v>0</v>
      </c>
    </row>
    <row r="330" spans="1:12" ht="15" customHeight="1" x14ac:dyDescent="0.25">
      <c r="A330" s="57" t="s">
        <v>632</v>
      </c>
      <c r="B330" s="57"/>
      <c r="C330" s="57"/>
      <c r="D330" s="9" t="s">
        <v>177</v>
      </c>
      <c r="E330" s="4">
        <f>E331+E332+E333</f>
        <v>1612247.2859999998</v>
      </c>
      <c r="F330" s="5"/>
      <c r="G330" s="5"/>
      <c r="H330" s="5"/>
      <c r="I330" s="44"/>
      <c r="J330" s="5"/>
      <c r="K330" s="5"/>
    </row>
    <row r="331" spans="1:12" ht="15" customHeight="1" x14ac:dyDescent="0.25">
      <c r="A331" s="57"/>
      <c r="B331" s="57"/>
      <c r="C331" s="57"/>
      <c r="D331" s="9" t="s">
        <v>17</v>
      </c>
      <c r="E331" s="4">
        <f>E327+'Приложение 3 часть 1'!E450</f>
        <v>1062618.0859999999</v>
      </c>
      <c r="F331" s="5"/>
      <c r="G331" s="5"/>
      <c r="H331" s="5"/>
      <c r="I331" s="5"/>
      <c r="J331" s="5"/>
      <c r="K331" s="5"/>
    </row>
    <row r="332" spans="1:12" ht="15" customHeight="1" x14ac:dyDescent="0.25">
      <c r="A332" s="57"/>
      <c r="B332" s="57"/>
      <c r="C332" s="57"/>
      <c r="D332" s="8" t="s">
        <v>19</v>
      </c>
      <c r="E332" s="4">
        <f>E328+'Приложение 3 часть 1'!E451</f>
        <v>529041.30000000005</v>
      </c>
      <c r="F332" s="5"/>
      <c r="G332" s="5"/>
      <c r="H332" s="5"/>
      <c r="I332" s="5"/>
      <c r="J332" s="5"/>
      <c r="K332" s="5"/>
    </row>
    <row r="333" spans="1:12" ht="15" customHeight="1" x14ac:dyDescent="0.25">
      <c r="A333" s="57"/>
      <c r="B333" s="57"/>
      <c r="C333" s="57"/>
      <c r="D333" s="9" t="s">
        <v>18</v>
      </c>
      <c r="E333" s="4">
        <f>E329+'Приложение 3 часть 1'!E452</f>
        <v>20587.900000000001</v>
      </c>
      <c r="F333" s="5"/>
      <c r="G333" s="5"/>
      <c r="H333" s="5"/>
      <c r="I333" s="5"/>
      <c r="J333" s="5"/>
      <c r="K333" s="42"/>
      <c r="L333" s="2" t="s">
        <v>612</v>
      </c>
    </row>
    <row r="335" spans="1:12" x14ac:dyDescent="0.25">
      <c r="D335" s="2" t="s">
        <v>683</v>
      </c>
      <c r="F335" s="3"/>
      <c r="G335" s="3"/>
      <c r="H335" s="3">
        <f>H25+H215</f>
        <v>5467.3</v>
      </c>
      <c r="I335" s="3">
        <f t="shared" ref="I335:J335" si="161">I25+I215</f>
        <v>12626.5</v>
      </c>
      <c r="J335" s="3">
        <f t="shared" si="161"/>
        <v>0</v>
      </c>
      <c r="K335" s="3"/>
    </row>
    <row r="336" spans="1:12" x14ac:dyDescent="0.25">
      <c r="D336" s="2" t="s">
        <v>684</v>
      </c>
      <c r="F336" s="3"/>
      <c r="G336" s="3"/>
      <c r="H336" s="3">
        <f>H326-H335</f>
        <v>145961.5</v>
      </c>
      <c r="I336" s="3">
        <f t="shared" ref="I336:J336" si="162">I326-I335</f>
        <v>113913.1</v>
      </c>
      <c r="J336" s="3">
        <f t="shared" si="162"/>
        <v>114618.09999999999</v>
      </c>
      <c r="K336" s="3"/>
    </row>
  </sheetData>
  <mergeCells count="360">
    <mergeCell ref="C245:C247"/>
    <mergeCell ref="A248:A250"/>
    <mergeCell ref="B248:B250"/>
    <mergeCell ref="C248:C250"/>
    <mergeCell ref="A251:A253"/>
    <mergeCell ref="B251:B253"/>
    <mergeCell ref="C251:C253"/>
    <mergeCell ref="A317:K317"/>
    <mergeCell ref="J163:J164"/>
    <mergeCell ref="K163:K164"/>
    <mergeCell ref="A185:K185"/>
    <mergeCell ref="A195:K195"/>
    <mergeCell ref="A196:K196"/>
    <mergeCell ref="B233:B235"/>
    <mergeCell ref="C233:C235"/>
    <mergeCell ref="G163:G164"/>
    <mergeCell ref="H163:H164"/>
    <mergeCell ref="I163:I164"/>
    <mergeCell ref="A166:A167"/>
    <mergeCell ref="B166:B167"/>
    <mergeCell ref="C166:C167"/>
    <mergeCell ref="F163:F164"/>
    <mergeCell ref="A163:A165"/>
    <mergeCell ref="C163:C165"/>
    <mergeCell ref="D6:K6"/>
    <mergeCell ref="A8:K8"/>
    <mergeCell ref="A9:K9"/>
    <mergeCell ref="A64:K64"/>
    <mergeCell ref="A84:K84"/>
    <mergeCell ref="A116:K116"/>
    <mergeCell ref="A126:K126"/>
    <mergeCell ref="A145:K145"/>
    <mergeCell ref="A160:K160"/>
    <mergeCell ref="A22:A24"/>
    <mergeCell ref="B22:B24"/>
    <mergeCell ref="A13:A15"/>
    <mergeCell ref="B13:B15"/>
    <mergeCell ref="A34:A36"/>
    <mergeCell ref="B34:B36"/>
    <mergeCell ref="A37:A39"/>
    <mergeCell ref="B37:B39"/>
    <mergeCell ref="A25:A27"/>
    <mergeCell ref="B25:B27"/>
    <mergeCell ref="A28:A30"/>
    <mergeCell ref="B28:B30"/>
    <mergeCell ref="A49:A52"/>
    <mergeCell ref="B49:B52"/>
    <mergeCell ref="C49:C52"/>
    <mergeCell ref="A330:B333"/>
    <mergeCell ref="C330:C333"/>
    <mergeCell ref="B40:B42"/>
    <mergeCell ref="A5:I5"/>
    <mergeCell ref="A6:A7"/>
    <mergeCell ref="B6:B7"/>
    <mergeCell ref="C6:C7"/>
    <mergeCell ref="A205:A206"/>
    <mergeCell ref="B205:B206"/>
    <mergeCell ref="C205:C206"/>
    <mergeCell ref="A10:A12"/>
    <mergeCell ref="B10:B12"/>
    <mergeCell ref="C10:C24"/>
    <mergeCell ref="A31:A33"/>
    <mergeCell ref="B31:B33"/>
    <mergeCell ref="C25:C33"/>
    <mergeCell ref="A46:A48"/>
    <mergeCell ref="B46:B48"/>
    <mergeCell ref="C34:C48"/>
    <mergeCell ref="A19:A21"/>
    <mergeCell ref="B19:B21"/>
    <mergeCell ref="A40:A42"/>
    <mergeCell ref="A16:A18"/>
    <mergeCell ref="B16:B18"/>
    <mergeCell ref="A43:A45"/>
    <mergeCell ref="B43:B45"/>
    <mergeCell ref="A57:A59"/>
    <mergeCell ref="B57:B59"/>
    <mergeCell ref="C57:C59"/>
    <mergeCell ref="A53:A56"/>
    <mergeCell ref="B53:B56"/>
    <mergeCell ref="C53:C56"/>
    <mergeCell ref="A65:A66"/>
    <mergeCell ref="B65:B66"/>
    <mergeCell ref="C65:C66"/>
    <mergeCell ref="A67:A68"/>
    <mergeCell ref="B67:B68"/>
    <mergeCell ref="C67:C68"/>
    <mergeCell ref="A60:B63"/>
    <mergeCell ref="C60:C63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81:B83"/>
    <mergeCell ref="C81:C83"/>
    <mergeCell ref="A85:A86"/>
    <mergeCell ref="B85:B86"/>
    <mergeCell ref="C85:C86"/>
    <mergeCell ref="A77:A78"/>
    <mergeCell ref="B77:B78"/>
    <mergeCell ref="C77:C78"/>
    <mergeCell ref="A79:A80"/>
    <mergeCell ref="B79:B80"/>
    <mergeCell ref="C79:C80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99:A100"/>
    <mergeCell ref="B99:B100"/>
    <mergeCell ref="C99:C100"/>
    <mergeCell ref="A95:A96"/>
    <mergeCell ref="B95:B96"/>
    <mergeCell ref="C95:C96"/>
    <mergeCell ref="A97:A98"/>
    <mergeCell ref="B97:B98"/>
    <mergeCell ref="C97:C98"/>
    <mergeCell ref="A104:A112"/>
    <mergeCell ref="B104:B112"/>
    <mergeCell ref="C104:C106"/>
    <mergeCell ref="C107:C109"/>
    <mergeCell ref="C110:C112"/>
    <mergeCell ref="A101:A103"/>
    <mergeCell ref="B101:B103"/>
    <mergeCell ref="C101:C103"/>
    <mergeCell ref="A119:A120"/>
    <mergeCell ref="B119:B120"/>
    <mergeCell ref="C119:C120"/>
    <mergeCell ref="A121:A122"/>
    <mergeCell ref="B121:B122"/>
    <mergeCell ref="C121:C122"/>
    <mergeCell ref="A113:B115"/>
    <mergeCell ref="C113:C115"/>
    <mergeCell ref="A117:A118"/>
    <mergeCell ref="B117:B118"/>
    <mergeCell ref="C117:C118"/>
    <mergeCell ref="A129:A130"/>
    <mergeCell ref="B129:B130"/>
    <mergeCell ref="C129:C130"/>
    <mergeCell ref="A131:A132"/>
    <mergeCell ref="B131:B132"/>
    <mergeCell ref="C131:C132"/>
    <mergeCell ref="A123:B125"/>
    <mergeCell ref="C123:C125"/>
    <mergeCell ref="A127:A128"/>
    <mergeCell ref="B127:B128"/>
    <mergeCell ref="C127:C128"/>
    <mergeCell ref="A138:A139"/>
    <mergeCell ref="B138:B139"/>
    <mergeCell ref="C138:C139"/>
    <mergeCell ref="A140:A141"/>
    <mergeCell ref="B140:B141"/>
    <mergeCell ref="C140:C141"/>
    <mergeCell ref="A133:A135"/>
    <mergeCell ref="B133:B135"/>
    <mergeCell ref="C133:C135"/>
    <mergeCell ref="A136:A137"/>
    <mergeCell ref="B136:B137"/>
    <mergeCell ref="C136:C137"/>
    <mergeCell ref="A148:A149"/>
    <mergeCell ref="B148:B149"/>
    <mergeCell ref="C148:C149"/>
    <mergeCell ref="A150:A151"/>
    <mergeCell ref="B150:B151"/>
    <mergeCell ref="C150:C151"/>
    <mergeCell ref="A142:B144"/>
    <mergeCell ref="C142:C144"/>
    <mergeCell ref="A146:A147"/>
    <mergeCell ref="B146:B147"/>
    <mergeCell ref="C146:C147"/>
    <mergeCell ref="A157:B159"/>
    <mergeCell ref="C157:C159"/>
    <mergeCell ref="A161:A162"/>
    <mergeCell ref="B161:B162"/>
    <mergeCell ref="C161:C162"/>
    <mergeCell ref="A152:A154"/>
    <mergeCell ref="B152:B154"/>
    <mergeCell ref="C152:C154"/>
    <mergeCell ref="A155:A156"/>
    <mergeCell ref="B155:B156"/>
    <mergeCell ref="C155:C156"/>
    <mergeCell ref="D163:D164"/>
    <mergeCell ref="E163:E164"/>
    <mergeCell ref="A170:A171"/>
    <mergeCell ref="B170:B171"/>
    <mergeCell ref="C170:C171"/>
    <mergeCell ref="A168:A169"/>
    <mergeCell ref="B168:B169"/>
    <mergeCell ref="C168:C169"/>
    <mergeCell ref="B176:B177"/>
    <mergeCell ref="C176:C177"/>
    <mergeCell ref="A178:A179"/>
    <mergeCell ref="B178:B179"/>
    <mergeCell ref="C178:C179"/>
    <mergeCell ref="A172:B174"/>
    <mergeCell ref="C172:C174"/>
    <mergeCell ref="A186:A187"/>
    <mergeCell ref="B186:B187"/>
    <mergeCell ref="C186:C187"/>
    <mergeCell ref="A197:A198"/>
    <mergeCell ref="B197:B198"/>
    <mergeCell ref="C197:C198"/>
    <mergeCell ref="A175:K175"/>
    <mergeCell ref="A176:A177"/>
    <mergeCell ref="A180:A181"/>
    <mergeCell ref="B180:B181"/>
    <mergeCell ref="C180:C181"/>
    <mergeCell ref="A182:B184"/>
    <mergeCell ref="C182:C184"/>
    <mergeCell ref="A199:A200"/>
    <mergeCell ref="B199:B200"/>
    <mergeCell ref="C199:C200"/>
    <mergeCell ref="A188:B190"/>
    <mergeCell ref="C188:C190"/>
    <mergeCell ref="A191:B194"/>
    <mergeCell ref="C191:C194"/>
    <mergeCell ref="A201:A202"/>
    <mergeCell ref="B201:B202"/>
    <mergeCell ref="C201:C202"/>
    <mergeCell ref="A207:A208"/>
    <mergeCell ref="B207:B208"/>
    <mergeCell ref="C207:C208"/>
    <mergeCell ref="A203:A204"/>
    <mergeCell ref="B203:B204"/>
    <mergeCell ref="C203:C204"/>
    <mergeCell ref="A209:A217"/>
    <mergeCell ref="B209:B217"/>
    <mergeCell ref="C209:C211"/>
    <mergeCell ref="C212:C214"/>
    <mergeCell ref="C215:C217"/>
    <mergeCell ref="C224:C226"/>
    <mergeCell ref="C227:C229"/>
    <mergeCell ref="A218:A220"/>
    <mergeCell ref="B218:B220"/>
    <mergeCell ref="C218:C220"/>
    <mergeCell ref="A224:A226"/>
    <mergeCell ref="B224:B226"/>
    <mergeCell ref="A227:A229"/>
    <mergeCell ref="B227:B229"/>
    <mergeCell ref="A221:A223"/>
    <mergeCell ref="B221:B223"/>
    <mergeCell ref="C221:C223"/>
    <mergeCell ref="A257:B259"/>
    <mergeCell ref="C257:C259"/>
    <mergeCell ref="A261:A263"/>
    <mergeCell ref="B261:B263"/>
    <mergeCell ref="C261:C262"/>
    <mergeCell ref="A230:A232"/>
    <mergeCell ref="B230:B232"/>
    <mergeCell ref="C230:C232"/>
    <mergeCell ref="A254:A256"/>
    <mergeCell ref="B254:B256"/>
    <mergeCell ref="C254:C256"/>
    <mergeCell ref="A260:K260"/>
    <mergeCell ref="A233:A235"/>
    <mergeCell ref="A236:A238"/>
    <mergeCell ref="C236:C238"/>
    <mergeCell ref="B236:B238"/>
    <mergeCell ref="A239:A241"/>
    <mergeCell ref="B239:B241"/>
    <mergeCell ref="C239:C241"/>
    <mergeCell ref="A242:A244"/>
    <mergeCell ref="B242:B244"/>
    <mergeCell ref="C242:C244"/>
    <mergeCell ref="A245:A247"/>
    <mergeCell ref="B245:B247"/>
    <mergeCell ref="A266:B268"/>
    <mergeCell ref="C266:C268"/>
    <mergeCell ref="A270:A271"/>
    <mergeCell ref="B270:B271"/>
    <mergeCell ref="C270:C271"/>
    <mergeCell ref="A264:A265"/>
    <mergeCell ref="B264:B265"/>
    <mergeCell ref="C264:C265"/>
    <mergeCell ref="A269:K269"/>
    <mergeCell ref="A278:A279"/>
    <mergeCell ref="B278:B279"/>
    <mergeCell ref="C278:C279"/>
    <mergeCell ref="A280:A281"/>
    <mergeCell ref="B280:B281"/>
    <mergeCell ref="C280:C281"/>
    <mergeCell ref="A272:A273"/>
    <mergeCell ref="B272:B273"/>
    <mergeCell ref="C272:C273"/>
    <mergeCell ref="A276:A277"/>
    <mergeCell ref="B276:B277"/>
    <mergeCell ref="C276:C277"/>
    <mergeCell ref="B274:B275"/>
    <mergeCell ref="A274:A275"/>
    <mergeCell ref="C274:C275"/>
    <mergeCell ref="A286:A287"/>
    <mergeCell ref="B286:B287"/>
    <mergeCell ref="C286:C287"/>
    <mergeCell ref="A288:A289"/>
    <mergeCell ref="B288:B289"/>
    <mergeCell ref="C288:C289"/>
    <mergeCell ref="A282:A283"/>
    <mergeCell ref="B282:B283"/>
    <mergeCell ref="C282:C283"/>
    <mergeCell ref="A284:A285"/>
    <mergeCell ref="B284:B285"/>
    <mergeCell ref="C284:C285"/>
    <mergeCell ref="A290:A291"/>
    <mergeCell ref="B290:B291"/>
    <mergeCell ref="C290:C291"/>
    <mergeCell ref="A292:A293"/>
    <mergeCell ref="B292:B293"/>
    <mergeCell ref="C292:C293"/>
    <mergeCell ref="A294:A295"/>
    <mergeCell ref="B294:B295"/>
    <mergeCell ref="C294:C295"/>
    <mergeCell ref="C308:C309"/>
    <mergeCell ref="A302:A303"/>
    <mergeCell ref="B302:B303"/>
    <mergeCell ref="C302:C303"/>
    <mergeCell ref="A296:B298"/>
    <mergeCell ref="C296:C298"/>
    <mergeCell ref="A300:A301"/>
    <mergeCell ref="B300:B301"/>
    <mergeCell ref="C300:C301"/>
    <mergeCell ref="A299:K299"/>
    <mergeCell ref="A323:B325"/>
    <mergeCell ref="A326:B329"/>
    <mergeCell ref="C326:C329"/>
    <mergeCell ref="E1:I4"/>
    <mergeCell ref="A318:A319"/>
    <mergeCell ref="B318:B319"/>
    <mergeCell ref="C318:C319"/>
    <mergeCell ref="A314:B316"/>
    <mergeCell ref="A312:A313"/>
    <mergeCell ref="B312:B313"/>
    <mergeCell ref="C312:C313"/>
    <mergeCell ref="A310:A311"/>
    <mergeCell ref="B310:B311"/>
    <mergeCell ref="C310:C311"/>
    <mergeCell ref="C314:C316"/>
    <mergeCell ref="A320:B322"/>
    <mergeCell ref="A304:A305"/>
    <mergeCell ref="B304:B305"/>
    <mergeCell ref="C304:C305"/>
    <mergeCell ref="A306:A307"/>
    <mergeCell ref="B306:B307"/>
    <mergeCell ref="C306:C307"/>
    <mergeCell ref="A308:A309"/>
    <mergeCell ref="B308:B309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topLeftCell="A144" zoomScale="98" zoomScaleNormal="98" workbookViewId="0">
      <selection activeCell="A98" sqref="A98:F98"/>
    </sheetView>
  </sheetViews>
  <sheetFormatPr defaultColWidth="9.140625" defaultRowHeight="15" x14ac:dyDescent="0.25"/>
  <cols>
    <col min="1" max="1" width="7.7109375" style="26" customWidth="1"/>
    <col min="2" max="2" width="48.140625" style="25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C1" s="25"/>
      <c r="D1" s="107" t="s">
        <v>530</v>
      </c>
      <c r="E1" s="108"/>
      <c r="F1" s="108"/>
    </row>
    <row r="2" spans="1:6" ht="28.5" customHeight="1" x14ac:dyDescent="0.25">
      <c r="A2" s="10"/>
      <c r="B2" s="2"/>
      <c r="C2" s="10"/>
      <c r="D2" s="108"/>
      <c r="E2" s="108"/>
      <c r="F2" s="108"/>
    </row>
    <row r="3" spans="1:6" ht="31.5" customHeight="1" x14ac:dyDescent="0.25">
      <c r="A3" s="10"/>
      <c r="B3" s="2"/>
      <c r="C3" s="10"/>
      <c r="D3" s="108"/>
      <c r="E3" s="108"/>
      <c r="F3" s="108"/>
    </row>
    <row r="4" spans="1:6" ht="92.25" customHeight="1" x14ac:dyDescent="0.25">
      <c r="A4" s="10"/>
      <c r="B4" s="2"/>
      <c r="C4" s="10"/>
      <c r="D4" s="108"/>
      <c r="E4" s="108"/>
      <c r="F4" s="108"/>
    </row>
    <row r="5" spans="1:6" ht="59.25" customHeight="1" x14ac:dyDescent="0.25">
      <c r="A5" s="88" t="s">
        <v>484</v>
      </c>
      <c r="B5" s="88"/>
      <c r="C5" s="88"/>
      <c r="D5" s="88"/>
      <c r="E5" s="88"/>
      <c r="F5" s="88"/>
    </row>
    <row r="6" spans="1:6" x14ac:dyDescent="0.25">
      <c r="A6" s="57" t="s">
        <v>350</v>
      </c>
      <c r="B6" s="57" t="s">
        <v>12</v>
      </c>
      <c r="C6" s="57" t="s">
        <v>233</v>
      </c>
      <c r="D6" s="57" t="s">
        <v>234</v>
      </c>
      <c r="E6" s="57"/>
      <c r="F6" s="57" t="s">
        <v>235</v>
      </c>
    </row>
    <row r="7" spans="1:6" ht="42" customHeight="1" x14ac:dyDescent="0.25">
      <c r="A7" s="57"/>
      <c r="B7" s="57"/>
      <c r="C7" s="57"/>
      <c r="D7" s="9" t="s">
        <v>236</v>
      </c>
      <c r="E7" s="9" t="s">
        <v>237</v>
      </c>
      <c r="F7" s="57"/>
    </row>
    <row r="8" spans="1:6" ht="22.5" customHeight="1" x14ac:dyDescent="0.25">
      <c r="A8" s="57" t="s">
        <v>20</v>
      </c>
      <c r="B8" s="57"/>
      <c r="C8" s="57"/>
      <c r="D8" s="57"/>
      <c r="E8" s="57"/>
      <c r="F8" s="57"/>
    </row>
    <row r="9" spans="1:6" ht="39" customHeight="1" x14ac:dyDescent="0.25">
      <c r="A9" s="8" t="s">
        <v>351</v>
      </c>
      <c r="B9" s="9" t="s">
        <v>473</v>
      </c>
      <c r="C9" s="9" t="s">
        <v>472</v>
      </c>
      <c r="D9" s="9">
        <v>2015</v>
      </c>
      <c r="E9" s="9">
        <v>2021</v>
      </c>
      <c r="F9" s="9" t="s">
        <v>239</v>
      </c>
    </row>
    <row r="10" spans="1:6" ht="48.75" customHeight="1" x14ac:dyDescent="0.25">
      <c r="A10" s="8" t="s">
        <v>352</v>
      </c>
      <c r="B10" s="9" t="s">
        <v>457</v>
      </c>
      <c r="C10" s="9" t="s">
        <v>238</v>
      </c>
      <c r="D10" s="9">
        <v>2015</v>
      </c>
      <c r="E10" s="9">
        <v>2015</v>
      </c>
      <c r="F10" s="9" t="s">
        <v>239</v>
      </c>
    </row>
    <row r="11" spans="1:6" ht="45.75" customHeight="1" x14ac:dyDescent="0.25">
      <c r="A11" s="8" t="s">
        <v>353</v>
      </c>
      <c r="B11" s="9" t="s">
        <v>463</v>
      </c>
      <c r="C11" s="9" t="s">
        <v>238</v>
      </c>
      <c r="D11" s="9">
        <v>2015</v>
      </c>
      <c r="E11" s="9">
        <v>2015</v>
      </c>
      <c r="F11" s="9" t="s">
        <v>239</v>
      </c>
    </row>
    <row r="12" spans="1:6" ht="67.5" customHeight="1" x14ac:dyDescent="0.25">
      <c r="A12" s="8" t="s">
        <v>22</v>
      </c>
      <c r="B12" s="9" t="s">
        <v>459</v>
      </c>
      <c r="C12" s="9" t="s">
        <v>238</v>
      </c>
      <c r="D12" s="9">
        <v>2015</v>
      </c>
      <c r="E12" s="9">
        <v>2015</v>
      </c>
      <c r="F12" s="9" t="s">
        <v>239</v>
      </c>
    </row>
    <row r="13" spans="1:6" ht="24.75" customHeight="1" x14ac:dyDescent="0.25">
      <c r="A13" s="8" t="s">
        <v>24</v>
      </c>
      <c r="B13" s="9" t="s">
        <v>25</v>
      </c>
      <c r="C13" s="9" t="s">
        <v>460</v>
      </c>
      <c r="D13" s="9">
        <v>2017</v>
      </c>
      <c r="E13" s="9">
        <v>2017</v>
      </c>
      <c r="F13" s="9" t="s">
        <v>239</v>
      </c>
    </row>
    <row r="14" spans="1:6" ht="15.75" customHeight="1" x14ac:dyDescent="0.25">
      <c r="A14" s="47" t="s">
        <v>26</v>
      </c>
      <c r="B14" s="47" t="s">
        <v>485</v>
      </c>
      <c r="C14" s="47" t="s">
        <v>467</v>
      </c>
      <c r="D14" s="9">
        <v>2021</v>
      </c>
      <c r="E14" s="9">
        <v>2021</v>
      </c>
      <c r="F14" s="47" t="s">
        <v>239</v>
      </c>
    </row>
    <row r="15" spans="1:6" ht="27" customHeight="1" x14ac:dyDescent="0.25">
      <c r="A15" s="49"/>
      <c r="B15" s="49"/>
      <c r="C15" s="49"/>
      <c r="D15" s="75" t="s">
        <v>240</v>
      </c>
      <c r="E15" s="106"/>
      <c r="F15" s="49"/>
    </row>
    <row r="16" spans="1:6" ht="26.25" customHeight="1" x14ac:dyDescent="0.25">
      <c r="A16" s="8" t="s">
        <v>27</v>
      </c>
      <c r="B16" s="9" t="s">
        <v>28</v>
      </c>
      <c r="C16" s="9" t="s">
        <v>238</v>
      </c>
      <c r="D16" s="9">
        <v>2019</v>
      </c>
      <c r="E16" s="9">
        <v>2021</v>
      </c>
      <c r="F16" s="9" t="s">
        <v>239</v>
      </c>
    </row>
    <row r="17" spans="1:6" x14ac:dyDescent="0.25">
      <c r="A17" s="47" t="s">
        <v>354</v>
      </c>
      <c r="B17" s="47" t="s">
        <v>487</v>
      </c>
      <c r="C17" s="47" t="s">
        <v>30</v>
      </c>
      <c r="D17" s="9">
        <v>2022</v>
      </c>
      <c r="E17" s="9">
        <v>2021</v>
      </c>
      <c r="F17" s="47" t="s">
        <v>339</v>
      </c>
    </row>
    <row r="18" spans="1:6" ht="27" customHeight="1" x14ac:dyDescent="0.25">
      <c r="A18" s="49"/>
      <c r="B18" s="49"/>
      <c r="C18" s="49"/>
      <c r="D18" s="75" t="s">
        <v>240</v>
      </c>
      <c r="E18" s="106"/>
      <c r="F18" s="49"/>
    </row>
    <row r="19" spans="1:6" ht="33" customHeight="1" x14ac:dyDescent="0.25">
      <c r="A19" s="8" t="s">
        <v>31</v>
      </c>
      <c r="B19" s="9" t="s">
        <v>33</v>
      </c>
      <c r="C19" s="9" t="s">
        <v>30</v>
      </c>
      <c r="D19" s="9">
        <v>2020</v>
      </c>
      <c r="E19" s="9">
        <v>2021</v>
      </c>
      <c r="F19" s="9" t="s">
        <v>239</v>
      </c>
    </row>
    <row r="20" spans="1:6" ht="44.25" customHeight="1" x14ac:dyDescent="0.25">
      <c r="A20" s="8" t="s">
        <v>32</v>
      </c>
      <c r="B20" s="9" t="s">
        <v>37</v>
      </c>
      <c r="C20" s="9" t="s">
        <v>30</v>
      </c>
      <c r="D20" s="9">
        <v>2016</v>
      </c>
      <c r="E20" s="24">
        <v>2018</v>
      </c>
      <c r="F20" s="9" t="s">
        <v>241</v>
      </c>
    </row>
    <row r="21" spans="1:6" ht="60" customHeight="1" x14ac:dyDescent="0.25">
      <c r="A21" s="8" t="s">
        <v>35</v>
      </c>
      <c r="B21" s="9" t="s">
        <v>39</v>
      </c>
      <c r="C21" s="9" t="s">
        <v>238</v>
      </c>
      <c r="D21" s="9">
        <v>2015</v>
      </c>
      <c r="E21" s="9">
        <v>2021</v>
      </c>
      <c r="F21" s="9" t="s">
        <v>340</v>
      </c>
    </row>
    <row r="22" spans="1:6" ht="15" customHeight="1" x14ac:dyDescent="0.25">
      <c r="A22" s="47" t="s">
        <v>36</v>
      </c>
      <c r="B22" s="47" t="s">
        <v>474</v>
      </c>
      <c r="C22" s="47" t="s">
        <v>468</v>
      </c>
      <c r="D22" s="9">
        <v>2021</v>
      </c>
      <c r="E22" s="9">
        <v>2021</v>
      </c>
      <c r="F22" s="50" t="s">
        <v>239</v>
      </c>
    </row>
    <row r="23" spans="1:6" ht="27" customHeight="1" x14ac:dyDescent="0.25">
      <c r="A23" s="49"/>
      <c r="B23" s="49"/>
      <c r="C23" s="49"/>
      <c r="D23" s="75" t="s">
        <v>240</v>
      </c>
      <c r="E23" s="106"/>
      <c r="F23" s="52"/>
    </row>
    <row r="24" spans="1:6" ht="25.5" x14ac:dyDescent="0.25">
      <c r="A24" s="8" t="s">
        <v>38</v>
      </c>
      <c r="B24" s="9" t="s">
        <v>42</v>
      </c>
      <c r="C24" s="9" t="s">
        <v>238</v>
      </c>
      <c r="D24" s="9">
        <v>2018</v>
      </c>
      <c r="E24" s="9">
        <v>2018</v>
      </c>
      <c r="F24" s="9" t="s">
        <v>242</v>
      </c>
    </row>
    <row r="25" spans="1:6" x14ac:dyDescent="0.25">
      <c r="A25" s="47" t="s">
        <v>40</v>
      </c>
      <c r="B25" s="47" t="s">
        <v>337</v>
      </c>
      <c r="C25" s="47" t="s">
        <v>338</v>
      </c>
      <c r="D25" s="9">
        <v>2015</v>
      </c>
      <c r="E25" s="9">
        <v>2020</v>
      </c>
      <c r="F25" s="47" t="s">
        <v>243</v>
      </c>
    </row>
    <row r="26" spans="1:6" ht="53.25" customHeight="1" x14ac:dyDescent="0.25">
      <c r="A26" s="49"/>
      <c r="B26" s="49"/>
      <c r="C26" s="49"/>
      <c r="D26" s="75" t="s">
        <v>240</v>
      </c>
      <c r="E26" s="106"/>
      <c r="F26" s="49"/>
    </row>
    <row r="27" spans="1:6" ht="45" customHeight="1" x14ac:dyDescent="0.25">
      <c r="A27" s="8" t="s">
        <v>41</v>
      </c>
      <c r="B27" s="9" t="s">
        <v>461</v>
      </c>
      <c r="C27" s="9" t="s">
        <v>30</v>
      </c>
      <c r="D27" s="9">
        <v>2016</v>
      </c>
      <c r="E27" s="9">
        <v>2016</v>
      </c>
      <c r="F27" s="9" t="s">
        <v>242</v>
      </c>
    </row>
    <row r="28" spans="1:6" ht="46.5" customHeight="1" x14ac:dyDescent="0.25">
      <c r="A28" s="8" t="s">
        <v>43</v>
      </c>
      <c r="B28" s="9" t="s">
        <v>462</v>
      </c>
      <c r="C28" s="9" t="s">
        <v>460</v>
      </c>
      <c r="D28" s="9">
        <v>2015</v>
      </c>
      <c r="E28" s="9">
        <v>2015</v>
      </c>
      <c r="F28" s="9" t="s">
        <v>242</v>
      </c>
    </row>
    <row r="29" spans="1:6" ht="27" customHeight="1" x14ac:dyDescent="0.25">
      <c r="A29" s="8" t="s">
        <v>44</v>
      </c>
      <c r="B29" s="9" t="s">
        <v>206</v>
      </c>
      <c r="C29" s="9" t="s">
        <v>30</v>
      </c>
      <c r="D29" s="9">
        <v>2015</v>
      </c>
      <c r="E29" s="9">
        <v>2019</v>
      </c>
      <c r="F29" s="9" t="s">
        <v>244</v>
      </c>
    </row>
    <row r="30" spans="1:6" ht="37.5" customHeight="1" x14ac:dyDescent="0.25">
      <c r="A30" s="8" t="s">
        <v>245</v>
      </c>
      <c r="B30" s="9" t="s">
        <v>205</v>
      </c>
      <c r="C30" s="9" t="s">
        <v>207</v>
      </c>
      <c r="D30" s="9">
        <v>2020</v>
      </c>
      <c r="E30" s="9">
        <v>2020</v>
      </c>
      <c r="F30" s="9" t="s">
        <v>241</v>
      </c>
    </row>
    <row r="31" spans="1:6" ht="42" customHeight="1" x14ac:dyDescent="0.25">
      <c r="A31" s="8" t="s">
        <v>46</v>
      </c>
      <c r="B31" s="9" t="s">
        <v>47</v>
      </c>
      <c r="C31" s="9" t="s">
        <v>30</v>
      </c>
      <c r="D31" s="9">
        <v>2017</v>
      </c>
      <c r="E31" s="9">
        <v>2018</v>
      </c>
      <c r="F31" s="9" t="s">
        <v>246</v>
      </c>
    </row>
    <row r="32" spans="1:6" x14ac:dyDescent="0.25">
      <c r="A32" s="47" t="s">
        <v>247</v>
      </c>
      <c r="B32" s="47" t="s">
        <v>475</v>
      </c>
      <c r="C32" s="47" t="s">
        <v>468</v>
      </c>
      <c r="D32" s="9">
        <v>2021</v>
      </c>
      <c r="E32" s="9">
        <v>2021</v>
      </c>
      <c r="F32" s="47" t="s">
        <v>248</v>
      </c>
    </row>
    <row r="33" spans="1:6" ht="40.5" customHeight="1" x14ac:dyDescent="0.25">
      <c r="A33" s="49"/>
      <c r="B33" s="49"/>
      <c r="C33" s="49"/>
      <c r="D33" s="75" t="s">
        <v>240</v>
      </c>
      <c r="E33" s="106"/>
      <c r="F33" s="49"/>
    </row>
    <row r="34" spans="1:6" ht="24" customHeight="1" x14ac:dyDescent="0.25">
      <c r="A34" s="8" t="s">
        <v>249</v>
      </c>
      <c r="B34" s="9" t="s">
        <v>48</v>
      </c>
      <c r="C34" s="9" t="s">
        <v>30</v>
      </c>
      <c r="D34" s="9">
        <v>2018</v>
      </c>
      <c r="E34" s="9">
        <v>2021</v>
      </c>
      <c r="F34" s="9" t="s">
        <v>250</v>
      </c>
    </row>
    <row r="35" spans="1:6" ht="47.25" customHeight="1" x14ac:dyDescent="0.25">
      <c r="A35" s="47" t="s">
        <v>251</v>
      </c>
      <c r="B35" s="50" t="s">
        <v>50</v>
      </c>
      <c r="C35" s="50" t="s">
        <v>30</v>
      </c>
      <c r="D35" s="9">
        <v>2021</v>
      </c>
      <c r="E35" s="9">
        <v>2021</v>
      </c>
      <c r="F35" s="50" t="s">
        <v>252</v>
      </c>
    </row>
    <row r="36" spans="1:6" ht="29.25" customHeight="1" x14ac:dyDescent="0.25">
      <c r="A36" s="49"/>
      <c r="B36" s="52"/>
      <c r="C36" s="52"/>
      <c r="D36" s="75" t="s">
        <v>240</v>
      </c>
      <c r="E36" s="106"/>
      <c r="F36" s="52"/>
    </row>
    <row r="37" spans="1:6" ht="25.5" x14ac:dyDescent="0.25">
      <c r="A37" s="8" t="s">
        <v>49</v>
      </c>
      <c r="B37" s="9" t="s">
        <v>51</v>
      </c>
      <c r="C37" s="9" t="s">
        <v>207</v>
      </c>
      <c r="D37" s="9">
        <v>2018</v>
      </c>
      <c r="E37" s="9">
        <v>2018</v>
      </c>
      <c r="F37" s="9" t="s">
        <v>252</v>
      </c>
    </row>
    <row r="38" spans="1:6" ht="37.5" customHeight="1" x14ac:dyDescent="0.25">
      <c r="A38" s="8" t="s">
        <v>212</v>
      </c>
      <c r="B38" s="9" t="s">
        <v>213</v>
      </c>
      <c r="C38" s="9" t="s">
        <v>469</v>
      </c>
      <c r="D38" s="9">
        <v>2020</v>
      </c>
      <c r="E38" s="9">
        <v>2021</v>
      </c>
      <c r="F38" s="9"/>
    </row>
    <row r="39" spans="1:6" ht="29.25" customHeight="1" x14ac:dyDescent="0.25">
      <c r="A39" s="8" t="s">
        <v>441</v>
      </c>
      <c r="B39" s="9" t="s">
        <v>442</v>
      </c>
      <c r="C39" s="9" t="s">
        <v>52</v>
      </c>
      <c r="D39" s="9">
        <v>2021</v>
      </c>
      <c r="E39" s="9">
        <v>2021</v>
      </c>
      <c r="F39" s="9" t="s">
        <v>239</v>
      </c>
    </row>
    <row r="40" spans="1:6" ht="29.25" customHeight="1" x14ac:dyDescent="0.25">
      <c r="A40" s="8" t="s">
        <v>443</v>
      </c>
      <c r="B40" s="9" t="s">
        <v>444</v>
      </c>
      <c r="C40" s="9" t="s">
        <v>52</v>
      </c>
      <c r="D40" s="9">
        <v>2021</v>
      </c>
      <c r="E40" s="9">
        <v>2021</v>
      </c>
      <c r="F40" s="9" t="s">
        <v>239</v>
      </c>
    </row>
    <row r="41" spans="1:6" ht="29.25" customHeight="1" x14ac:dyDescent="0.25">
      <c r="A41" s="8" t="s">
        <v>445</v>
      </c>
      <c r="B41" s="9" t="s">
        <v>447</v>
      </c>
      <c r="C41" s="9" t="s">
        <v>327</v>
      </c>
      <c r="D41" s="9">
        <v>2021</v>
      </c>
      <c r="E41" s="9">
        <v>2021</v>
      </c>
      <c r="F41" s="9" t="s">
        <v>239</v>
      </c>
    </row>
    <row r="42" spans="1:6" ht="29.25" customHeight="1" x14ac:dyDescent="0.25">
      <c r="A42" s="8" t="s">
        <v>446</v>
      </c>
      <c r="B42" s="9" t="s">
        <v>448</v>
      </c>
      <c r="C42" s="9" t="s">
        <v>327</v>
      </c>
      <c r="D42" s="9">
        <v>2021</v>
      </c>
      <c r="E42" s="9">
        <v>2021</v>
      </c>
      <c r="F42" s="9" t="s">
        <v>239</v>
      </c>
    </row>
    <row r="43" spans="1:6" ht="29.25" customHeight="1" x14ac:dyDescent="0.25">
      <c r="A43" s="8" t="s">
        <v>470</v>
      </c>
      <c r="B43" s="9" t="s">
        <v>466</v>
      </c>
      <c r="C43" s="9" t="s">
        <v>52</v>
      </c>
      <c r="D43" s="9">
        <v>2021</v>
      </c>
      <c r="E43" s="9">
        <v>2021</v>
      </c>
      <c r="F43" s="9" t="s">
        <v>239</v>
      </c>
    </row>
    <row r="44" spans="1:6" x14ac:dyDescent="0.25">
      <c r="A44" s="57" t="s">
        <v>336</v>
      </c>
      <c r="B44" s="57"/>
      <c r="C44" s="57"/>
      <c r="D44" s="57"/>
      <c r="E44" s="57"/>
      <c r="F44" s="57"/>
    </row>
    <row r="45" spans="1:6" x14ac:dyDescent="0.25">
      <c r="A45" s="47" t="s">
        <v>356</v>
      </c>
      <c r="B45" s="47" t="s">
        <v>53</v>
      </c>
      <c r="C45" s="47" t="s">
        <v>327</v>
      </c>
      <c r="D45" s="9">
        <v>2019</v>
      </c>
      <c r="E45" s="9">
        <v>2021</v>
      </c>
      <c r="F45" s="47" t="s">
        <v>341</v>
      </c>
    </row>
    <row r="46" spans="1:6" ht="27" customHeight="1" x14ac:dyDescent="0.25">
      <c r="A46" s="49"/>
      <c r="B46" s="49"/>
      <c r="C46" s="49"/>
      <c r="D46" s="75" t="s">
        <v>240</v>
      </c>
      <c r="E46" s="106"/>
      <c r="F46" s="49"/>
    </row>
    <row r="47" spans="1:6" x14ac:dyDescent="0.25">
      <c r="A47" s="47" t="s">
        <v>357</v>
      </c>
      <c r="B47" s="47" t="s">
        <v>54</v>
      </c>
      <c r="C47" s="47" t="s">
        <v>327</v>
      </c>
      <c r="D47" s="9">
        <v>2017</v>
      </c>
      <c r="E47" s="9">
        <v>2021</v>
      </c>
      <c r="F47" s="47" t="s">
        <v>341</v>
      </c>
    </row>
    <row r="48" spans="1:6" ht="27" customHeight="1" x14ac:dyDescent="0.25">
      <c r="A48" s="49"/>
      <c r="B48" s="49"/>
      <c r="C48" s="49"/>
      <c r="D48" s="75" t="s">
        <v>240</v>
      </c>
      <c r="E48" s="106"/>
      <c r="F48" s="49"/>
    </row>
    <row r="49" spans="1:6" x14ac:dyDescent="0.25">
      <c r="A49" s="47" t="s">
        <v>358</v>
      </c>
      <c r="B49" s="47" t="s">
        <v>55</v>
      </c>
      <c r="C49" s="47" t="s">
        <v>327</v>
      </c>
      <c r="D49" s="9">
        <v>2016</v>
      </c>
      <c r="E49" s="9">
        <v>2021</v>
      </c>
      <c r="F49" s="47" t="s">
        <v>341</v>
      </c>
    </row>
    <row r="50" spans="1:6" ht="27" customHeight="1" x14ac:dyDescent="0.25">
      <c r="A50" s="49"/>
      <c r="B50" s="49"/>
      <c r="C50" s="49"/>
      <c r="D50" s="75" t="s">
        <v>240</v>
      </c>
      <c r="E50" s="106"/>
      <c r="F50" s="49"/>
    </row>
    <row r="51" spans="1:6" x14ac:dyDescent="0.25">
      <c r="A51" s="47" t="s">
        <v>359</v>
      </c>
      <c r="B51" s="47" t="s">
        <v>56</v>
      </c>
      <c r="C51" s="47" t="s">
        <v>327</v>
      </c>
      <c r="D51" s="9">
        <v>2016</v>
      </c>
      <c r="E51" s="9">
        <v>2021</v>
      </c>
      <c r="F51" s="47" t="s">
        <v>342</v>
      </c>
    </row>
    <row r="52" spans="1:6" ht="27" customHeight="1" x14ac:dyDescent="0.25">
      <c r="A52" s="49"/>
      <c r="B52" s="49"/>
      <c r="C52" s="49"/>
      <c r="D52" s="75" t="s">
        <v>240</v>
      </c>
      <c r="E52" s="106"/>
      <c r="F52" s="49"/>
    </row>
    <row r="53" spans="1:6" x14ac:dyDescent="0.25">
      <c r="A53" s="47" t="s">
        <v>360</v>
      </c>
      <c r="B53" s="47" t="s">
        <v>57</v>
      </c>
      <c r="C53" s="47" t="s">
        <v>327</v>
      </c>
      <c r="D53" s="9">
        <v>2021</v>
      </c>
      <c r="E53" s="9">
        <v>2021</v>
      </c>
      <c r="F53" s="47" t="s">
        <v>341</v>
      </c>
    </row>
    <row r="54" spans="1:6" ht="27" customHeight="1" x14ac:dyDescent="0.25">
      <c r="A54" s="49"/>
      <c r="B54" s="49"/>
      <c r="C54" s="49"/>
      <c r="D54" s="75" t="s">
        <v>240</v>
      </c>
      <c r="E54" s="106"/>
      <c r="F54" s="49"/>
    </row>
    <row r="55" spans="1:6" x14ac:dyDescent="0.25">
      <c r="A55" s="47" t="s">
        <v>361</v>
      </c>
      <c r="B55" s="47" t="s">
        <v>58</v>
      </c>
      <c r="C55" s="47" t="s">
        <v>327</v>
      </c>
      <c r="D55" s="9">
        <v>2017</v>
      </c>
      <c r="E55" s="9">
        <v>2021</v>
      </c>
      <c r="F55" s="47" t="s">
        <v>253</v>
      </c>
    </row>
    <row r="56" spans="1:6" ht="27" customHeight="1" x14ac:dyDescent="0.25">
      <c r="A56" s="49"/>
      <c r="B56" s="49"/>
      <c r="C56" s="49"/>
      <c r="D56" s="75" t="s">
        <v>240</v>
      </c>
      <c r="E56" s="106"/>
      <c r="F56" s="49"/>
    </row>
    <row r="57" spans="1:6" x14ac:dyDescent="0.25">
      <c r="A57" s="47" t="s">
        <v>362</v>
      </c>
      <c r="B57" s="47" t="s">
        <v>59</v>
      </c>
      <c r="C57" s="47" t="s">
        <v>327</v>
      </c>
      <c r="D57" s="9">
        <v>2021</v>
      </c>
      <c r="E57" s="9">
        <v>2021</v>
      </c>
      <c r="F57" s="55" t="s">
        <v>341</v>
      </c>
    </row>
    <row r="58" spans="1:6" ht="27" customHeight="1" x14ac:dyDescent="0.25">
      <c r="A58" s="49"/>
      <c r="B58" s="49"/>
      <c r="C58" s="49"/>
      <c r="D58" s="75" t="s">
        <v>240</v>
      </c>
      <c r="E58" s="106"/>
      <c r="F58" s="55"/>
    </row>
    <row r="59" spans="1:6" x14ac:dyDescent="0.25">
      <c r="A59" s="47" t="s">
        <v>363</v>
      </c>
      <c r="B59" s="47" t="s">
        <v>60</v>
      </c>
      <c r="C59" s="47" t="s">
        <v>327</v>
      </c>
      <c r="D59" s="9">
        <v>2019</v>
      </c>
      <c r="E59" s="9">
        <v>2021</v>
      </c>
      <c r="F59" s="55" t="s">
        <v>341</v>
      </c>
    </row>
    <row r="60" spans="1:6" ht="27" customHeight="1" x14ac:dyDescent="0.25">
      <c r="A60" s="49"/>
      <c r="B60" s="49"/>
      <c r="C60" s="49"/>
      <c r="D60" s="75" t="s">
        <v>240</v>
      </c>
      <c r="E60" s="106"/>
      <c r="F60" s="55"/>
    </row>
    <row r="61" spans="1:6" x14ac:dyDescent="0.25">
      <c r="A61" s="57" t="s">
        <v>61</v>
      </c>
      <c r="B61" s="57"/>
      <c r="C61" s="57"/>
      <c r="D61" s="57"/>
      <c r="E61" s="57"/>
      <c r="F61" s="57"/>
    </row>
    <row r="62" spans="1:6" ht="83.25" customHeight="1" x14ac:dyDescent="0.25">
      <c r="A62" s="8" t="s">
        <v>366</v>
      </c>
      <c r="B62" s="9" t="s">
        <v>62</v>
      </c>
      <c r="C62" s="9" t="s">
        <v>52</v>
      </c>
      <c r="D62" s="9">
        <v>2015</v>
      </c>
      <c r="E62" s="9">
        <v>2021</v>
      </c>
      <c r="F62" s="9" t="s">
        <v>252</v>
      </c>
    </row>
    <row r="63" spans="1:6" ht="75.75" customHeight="1" x14ac:dyDescent="0.25">
      <c r="A63" s="8" t="s">
        <v>367</v>
      </c>
      <c r="B63" s="9" t="s">
        <v>434</v>
      </c>
      <c r="C63" s="9" t="s">
        <v>63</v>
      </c>
      <c r="D63" s="9">
        <v>2015</v>
      </c>
      <c r="E63" s="9">
        <v>2021</v>
      </c>
      <c r="F63" s="9" t="s">
        <v>254</v>
      </c>
    </row>
    <row r="64" spans="1:6" ht="51" customHeight="1" x14ac:dyDescent="0.25">
      <c r="A64" s="8" t="s">
        <v>368</v>
      </c>
      <c r="B64" s="9" t="s">
        <v>64</v>
      </c>
      <c r="C64" s="9" t="s">
        <v>65</v>
      </c>
      <c r="D64" s="9">
        <v>2015</v>
      </c>
      <c r="E64" s="9">
        <v>2021</v>
      </c>
      <c r="F64" s="9" t="s">
        <v>254</v>
      </c>
    </row>
    <row r="65" spans="1:6" ht="45" customHeight="1" x14ac:dyDescent="0.25">
      <c r="A65" s="8" t="s">
        <v>369</v>
      </c>
      <c r="B65" s="9" t="s">
        <v>66</v>
      </c>
      <c r="C65" s="9" t="s">
        <v>63</v>
      </c>
      <c r="D65" s="9">
        <v>2015</v>
      </c>
      <c r="E65" s="9">
        <v>2021</v>
      </c>
      <c r="F65" s="9" t="s">
        <v>254</v>
      </c>
    </row>
    <row r="66" spans="1:6" ht="29.25" customHeight="1" x14ac:dyDescent="0.25">
      <c r="A66" s="8" t="s">
        <v>370</v>
      </c>
      <c r="B66" s="9" t="s">
        <v>67</v>
      </c>
      <c r="C66" s="9" t="s">
        <v>65</v>
      </c>
      <c r="D66" s="9">
        <v>2015</v>
      </c>
      <c r="E66" s="9">
        <v>2021</v>
      </c>
      <c r="F66" s="9" t="s">
        <v>254</v>
      </c>
    </row>
    <row r="67" spans="1:6" ht="30" customHeight="1" x14ac:dyDescent="0.25">
      <c r="A67" s="8" t="s">
        <v>371</v>
      </c>
      <c r="B67" s="9" t="s">
        <v>68</v>
      </c>
      <c r="C67" s="9" t="s">
        <v>65</v>
      </c>
      <c r="D67" s="9">
        <v>2015</v>
      </c>
      <c r="E67" s="9">
        <v>2021</v>
      </c>
      <c r="F67" s="9" t="s">
        <v>254</v>
      </c>
    </row>
    <row r="68" spans="1:6" ht="37.5" customHeight="1" x14ac:dyDescent="0.25">
      <c r="A68" s="8" t="s">
        <v>372</v>
      </c>
      <c r="B68" s="9" t="s">
        <v>69</v>
      </c>
      <c r="C68" s="9" t="s">
        <v>63</v>
      </c>
      <c r="D68" s="9">
        <v>2015</v>
      </c>
      <c r="E68" s="9">
        <v>2021</v>
      </c>
      <c r="F68" s="9" t="s">
        <v>255</v>
      </c>
    </row>
    <row r="69" spans="1:6" ht="70.5" customHeight="1" x14ac:dyDescent="0.25">
      <c r="A69" s="8" t="s">
        <v>373</v>
      </c>
      <c r="B69" s="9" t="s">
        <v>476</v>
      </c>
      <c r="C69" s="9" t="s">
        <v>327</v>
      </c>
      <c r="D69" s="9">
        <v>2015</v>
      </c>
      <c r="E69" s="9">
        <v>2021</v>
      </c>
      <c r="F69" s="9" t="s">
        <v>254</v>
      </c>
    </row>
    <row r="70" spans="1:6" ht="35.25" customHeight="1" x14ac:dyDescent="0.25">
      <c r="A70" s="8" t="s">
        <v>374</v>
      </c>
      <c r="B70" s="9" t="s">
        <v>70</v>
      </c>
      <c r="C70" s="9" t="s">
        <v>327</v>
      </c>
      <c r="D70" s="9">
        <v>2016</v>
      </c>
      <c r="E70" s="9">
        <v>2021</v>
      </c>
      <c r="F70" s="9" t="s">
        <v>256</v>
      </c>
    </row>
    <row r="71" spans="1:6" x14ac:dyDescent="0.25">
      <c r="A71" s="50" t="s">
        <v>375</v>
      </c>
      <c r="B71" s="50" t="s">
        <v>71</v>
      </c>
      <c r="C71" s="50" t="s">
        <v>63</v>
      </c>
      <c r="D71" s="9">
        <v>2015</v>
      </c>
      <c r="E71" s="9">
        <v>2021</v>
      </c>
      <c r="F71" s="50" t="s">
        <v>257</v>
      </c>
    </row>
    <row r="72" spans="1:6" ht="25.5" customHeight="1" x14ac:dyDescent="0.25">
      <c r="A72" s="52"/>
      <c r="B72" s="52"/>
      <c r="C72" s="52"/>
      <c r="D72" s="75" t="s">
        <v>258</v>
      </c>
      <c r="E72" s="106"/>
      <c r="F72" s="52"/>
    </row>
    <row r="73" spans="1:6" ht="42.75" customHeight="1" x14ac:dyDescent="0.25">
      <c r="A73" s="8" t="s">
        <v>259</v>
      </c>
      <c r="B73" s="9" t="s">
        <v>196</v>
      </c>
      <c r="C73" s="9" t="s">
        <v>343</v>
      </c>
      <c r="D73" s="9">
        <v>2019</v>
      </c>
      <c r="E73" s="9">
        <v>2021</v>
      </c>
      <c r="F73" s="9" t="s">
        <v>257</v>
      </c>
    </row>
    <row r="74" spans="1:6" ht="42.75" customHeight="1" x14ac:dyDescent="0.25">
      <c r="A74" s="8" t="s">
        <v>439</v>
      </c>
      <c r="B74" s="9" t="s">
        <v>440</v>
      </c>
      <c r="C74" s="9" t="s">
        <v>343</v>
      </c>
      <c r="D74" s="9">
        <v>2020</v>
      </c>
      <c r="E74" s="9">
        <v>2021</v>
      </c>
      <c r="F74" s="9" t="s">
        <v>257</v>
      </c>
    </row>
    <row r="75" spans="1:6" x14ac:dyDescent="0.25">
      <c r="A75" s="57" t="s">
        <v>72</v>
      </c>
      <c r="B75" s="57"/>
      <c r="C75" s="57"/>
      <c r="D75" s="57"/>
      <c r="E75" s="57"/>
      <c r="F75" s="57"/>
    </row>
    <row r="76" spans="1:6" ht="51" x14ac:dyDescent="0.25">
      <c r="A76" s="8" t="s">
        <v>377</v>
      </c>
      <c r="B76" s="9" t="s">
        <v>73</v>
      </c>
      <c r="C76" s="9" t="s">
        <v>63</v>
      </c>
      <c r="D76" s="24">
        <v>2015</v>
      </c>
      <c r="E76" s="24">
        <v>2021</v>
      </c>
      <c r="F76" s="9" t="s">
        <v>260</v>
      </c>
    </row>
    <row r="77" spans="1:6" ht="39.75" customHeight="1" x14ac:dyDescent="0.25">
      <c r="A77" s="8" t="s">
        <v>11</v>
      </c>
      <c r="B77" s="9" t="s">
        <v>435</v>
      </c>
      <c r="C77" s="9" t="s">
        <v>327</v>
      </c>
      <c r="D77" s="24">
        <v>2016</v>
      </c>
      <c r="E77" s="24">
        <v>2021</v>
      </c>
      <c r="F77" s="9" t="s">
        <v>261</v>
      </c>
    </row>
    <row r="78" spans="1:6" ht="33" customHeight="1" x14ac:dyDescent="0.25">
      <c r="A78" s="8" t="s">
        <v>140</v>
      </c>
      <c r="B78" s="9" t="s">
        <v>344</v>
      </c>
      <c r="C78" s="9" t="s">
        <v>63</v>
      </c>
      <c r="D78" s="24">
        <v>2017</v>
      </c>
      <c r="E78" s="24">
        <v>2021</v>
      </c>
      <c r="F78" s="9" t="s">
        <v>345</v>
      </c>
    </row>
    <row r="79" spans="1:6" x14ac:dyDescent="0.25">
      <c r="A79" s="57" t="s">
        <v>74</v>
      </c>
      <c r="B79" s="57"/>
      <c r="C79" s="57"/>
      <c r="D79" s="57"/>
      <c r="E79" s="57"/>
      <c r="F79" s="57"/>
    </row>
    <row r="80" spans="1:6" ht="42.75" customHeight="1" x14ac:dyDescent="0.25">
      <c r="A80" s="8" t="s">
        <v>379</v>
      </c>
      <c r="B80" s="9" t="s">
        <v>464</v>
      </c>
      <c r="C80" s="9" t="s">
        <v>75</v>
      </c>
      <c r="D80" s="24">
        <v>2017</v>
      </c>
      <c r="E80" s="24">
        <v>2017</v>
      </c>
      <c r="F80" s="9" t="s">
        <v>262</v>
      </c>
    </row>
    <row r="81" spans="1:6" ht="22.5" customHeight="1" x14ac:dyDescent="0.25">
      <c r="A81" s="8" t="s">
        <v>380</v>
      </c>
      <c r="B81" s="9" t="s">
        <v>76</v>
      </c>
      <c r="C81" s="9" t="s">
        <v>75</v>
      </c>
      <c r="D81" s="24">
        <v>2017</v>
      </c>
      <c r="E81" s="24">
        <v>2017</v>
      </c>
      <c r="F81" s="9" t="s">
        <v>262</v>
      </c>
    </row>
    <row r="82" spans="1:6" ht="31.5" customHeight="1" x14ac:dyDescent="0.25">
      <c r="A82" s="8" t="s">
        <v>381</v>
      </c>
      <c r="B82" s="9" t="s">
        <v>346</v>
      </c>
      <c r="C82" s="9" t="s">
        <v>75</v>
      </c>
      <c r="D82" s="24">
        <v>2021</v>
      </c>
      <c r="E82" s="24">
        <v>2021</v>
      </c>
      <c r="F82" s="9" t="s">
        <v>262</v>
      </c>
    </row>
    <row r="83" spans="1:6" ht="29.25" customHeight="1" x14ac:dyDescent="0.25">
      <c r="A83" s="8" t="s">
        <v>77</v>
      </c>
      <c r="B83" s="9" t="s">
        <v>465</v>
      </c>
      <c r="C83" s="9" t="s">
        <v>75</v>
      </c>
      <c r="D83" s="24">
        <v>2016</v>
      </c>
      <c r="E83" s="24">
        <v>2017</v>
      </c>
      <c r="F83" s="9" t="s">
        <v>263</v>
      </c>
    </row>
    <row r="84" spans="1:6" ht="30.75" customHeight="1" x14ac:dyDescent="0.25">
      <c r="A84" s="8" t="s">
        <v>382</v>
      </c>
      <c r="B84" s="9" t="s">
        <v>347</v>
      </c>
      <c r="C84" s="9" t="s">
        <v>75</v>
      </c>
      <c r="D84" s="24">
        <v>2021</v>
      </c>
      <c r="E84" s="24">
        <v>2021</v>
      </c>
      <c r="F84" s="9" t="s">
        <v>264</v>
      </c>
    </row>
    <row r="85" spans="1:6" ht="72.75" customHeight="1" x14ac:dyDescent="0.25">
      <c r="A85" s="8" t="s">
        <v>383</v>
      </c>
      <c r="B85" s="9" t="s">
        <v>78</v>
      </c>
      <c r="C85" s="9" t="s">
        <v>460</v>
      </c>
      <c r="D85" s="24">
        <v>2016</v>
      </c>
      <c r="E85" s="24">
        <v>2016</v>
      </c>
      <c r="F85" s="9" t="s">
        <v>265</v>
      </c>
    </row>
    <row r="86" spans="1:6" ht="30.75" customHeight="1" x14ac:dyDescent="0.25">
      <c r="A86" s="8" t="s">
        <v>384</v>
      </c>
      <c r="B86" s="9" t="s">
        <v>348</v>
      </c>
      <c r="C86" s="9" t="s">
        <v>327</v>
      </c>
      <c r="D86" s="24">
        <v>2021</v>
      </c>
      <c r="E86" s="24">
        <v>2021</v>
      </c>
      <c r="F86" s="9" t="s">
        <v>266</v>
      </c>
    </row>
    <row r="87" spans="1:6" x14ac:dyDescent="0.25">
      <c r="A87" s="57" t="s">
        <v>79</v>
      </c>
      <c r="B87" s="57"/>
      <c r="C87" s="57"/>
      <c r="D87" s="57"/>
      <c r="E87" s="57"/>
      <c r="F87" s="57"/>
    </row>
    <row r="88" spans="1:6" ht="51" customHeight="1" x14ac:dyDescent="0.25">
      <c r="A88" s="8" t="s">
        <v>386</v>
      </c>
      <c r="B88" s="9" t="s">
        <v>80</v>
      </c>
      <c r="C88" s="9" t="s">
        <v>63</v>
      </c>
      <c r="D88" s="24">
        <v>2015</v>
      </c>
      <c r="E88" s="24">
        <v>2021</v>
      </c>
      <c r="F88" s="9" t="s">
        <v>261</v>
      </c>
    </row>
    <row r="89" spans="1:6" ht="51" customHeight="1" x14ac:dyDescent="0.25">
      <c r="A89" s="8" t="s">
        <v>387</v>
      </c>
      <c r="B89" s="9" t="s">
        <v>81</v>
      </c>
      <c r="C89" s="9" t="s">
        <v>63</v>
      </c>
      <c r="D89" s="24">
        <v>2015</v>
      </c>
      <c r="E89" s="24">
        <v>2021</v>
      </c>
      <c r="F89" s="9" t="s">
        <v>267</v>
      </c>
    </row>
    <row r="90" spans="1:6" ht="33" customHeight="1" x14ac:dyDescent="0.25">
      <c r="A90" s="8" t="s">
        <v>388</v>
      </c>
      <c r="B90" s="9" t="s">
        <v>82</v>
      </c>
      <c r="C90" s="9" t="s">
        <v>63</v>
      </c>
      <c r="D90" s="24">
        <v>2015</v>
      </c>
      <c r="E90" s="24">
        <v>2021</v>
      </c>
      <c r="F90" s="9" t="s">
        <v>268</v>
      </c>
    </row>
    <row r="91" spans="1:6" ht="42" customHeight="1" x14ac:dyDescent="0.25">
      <c r="A91" s="8" t="s">
        <v>389</v>
      </c>
      <c r="B91" s="9" t="s">
        <v>83</v>
      </c>
      <c r="C91" s="9" t="s">
        <v>52</v>
      </c>
      <c r="D91" s="24">
        <v>2015</v>
      </c>
      <c r="E91" s="24">
        <v>2021</v>
      </c>
      <c r="F91" s="9" t="s">
        <v>269</v>
      </c>
    </row>
    <row r="92" spans="1:6" ht="33" customHeight="1" x14ac:dyDescent="0.25">
      <c r="A92" s="8" t="s">
        <v>490</v>
      </c>
      <c r="B92" s="9" t="s">
        <v>491</v>
      </c>
      <c r="C92" s="9" t="s">
        <v>63</v>
      </c>
      <c r="D92" s="24">
        <v>2021</v>
      </c>
      <c r="E92" s="24">
        <v>2021</v>
      </c>
      <c r="F92" s="9" t="s">
        <v>257</v>
      </c>
    </row>
    <row r="93" spans="1:6" x14ac:dyDescent="0.25">
      <c r="A93" s="57" t="s">
        <v>84</v>
      </c>
      <c r="B93" s="57"/>
      <c r="C93" s="57"/>
      <c r="D93" s="57"/>
      <c r="E93" s="57"/>
      <c r="F93" s="57"/>
    </row>
    <row r="94" spans="1:6" ht="55.5" customHeight="1" x14ac:dyDescent="0.25">
      <c r="A94" s="8" t="s">
        <v>391</v>
      </c>
      <c r="B94" s="9" t="s">
        <v>85</v>
      </c>
      <c r="C94" s="9" t="s">
        <v>63</v>
      </c>
      <c r="D94" s="24">
        <v>2015</v>
      </c>
      <c r="E94" s="24">
        <v>2021</v>
      </c>
      <c r="F94" s="9" t="s">
        <v>270</v>
      </c>
    </row>
    <row r="95" spans="1:6" ht="40.5" customHeight="1" x14ac:dyDescent="0.25">
      <c r="A95" s="55" t="s">
        <v>392</v>
      </c>
      <c r="B95" s="9" t="s">
        <v>86</v>
      </c>
      <c r="C95" s="57" t="s">
        <v>63</v>
      </c>
      <c r="D95" s="109">
        <v>2015</v>
      </c>
      <c r="E95" s="109">
        <v>2021</v>
      </c>
      <c r="F95" s="57" t="s">
        <v>271</v>
      </c>
    </row>
    <row r="96" spans="1:6" ht="19.5" customHeight="1" x14ac:dyDescent="0.25">
      <c r="A96" s="55"/>
      <c r="B96" s="8" t="s">
        <v>478</v>
      </c>
      <c r="C96" s="57"/>
      <c r="D96" s="109"/>
      <c r="E96" s="109"/>
      <c r="F96" s="57"/>
    </row>
    <row r="97" spans="1:6" x14ac:dyDescent="0.25">
      <c r="A97" s="55"/>
      <c r="B97" s="8" t="s">
        <v>477</v>
      </c>
      <c r="C97" s="57"/>
      <c r="D97" s="109"/>
      <c r="E97" s="109"/>
      <c r="F97" s="57"/>
    </row>
    <row r="98" spans="1:6" ht="28.5" customHeight="1" x14ac:dyDescent="0.25">
      <c r="A98" s="8" t="s">
        <v>393</v>
      </c>
      <c r="B98" s="9" t="s">
        <v>87</v>
      </c>
      <c r="C98" s="9" t="s">
        <v>63</v>
      </c>
      <c r="D98" s="24">
        <v>2015</v>
      </c>
      <c r="E98" s="24">
        <v>2021</v>
      </c>
      <c r="F98" s="9" t="s">
        <v>272</v>
      </c>
    </row>
    <row r="99" spans="1:6" ht="39" customHeight="1" x14ac:dyDescent="0.25">
      <c r="A99" s="8" t="s">
        <v>394</v>
      </c>
      <c r="B99" s="9" t="s">
        <v>88</v>
      </c>
      <c r="C99" s="9" t="s">
        <v>63</v>
      </c>
      <c r="D99" s="24">
        <v>2015</v>
      </c>
      <c r="E99" s="24">
        <v>2021</v>
      </c>
      <c r="F99" s="9" t="s">
        <v>241</v>
      </c>
    </row>
    <row r="100" spans="1:6" ht="39" customHeight="1" x14ac:dyDescent="0.25">
      <c r="A100" s="8" t="s">
        <v>395</v>
      </c>
      <c r="B100" s="9" t="s">
        <v>89</v>
      </c>
      <c r="C100" s="9" t="s">
        <v>63</v>
      </c>
      <c r="D100" s="24">
        <v>2015</v>
      </c>
      <c r="E100" s="24">
        <v>2021</v>
      </c>
      <c r="F100" s="9" t="s">
        <v>273</v>
      </c>
    </row>
    <row r="101" spans="1:6" ht="27" customHeight="1" x14ac:dyDescent="0.25">
      <c r="A101" s="8" t="s">
        <v>396</v>
      </c>
      <c r="B101" s="9" t="s">
        <v>437</v>
      </c>
      <c r="C101" s="9" t="s">
        <v>327</v>
      </c>
      <c r="D101" s="24">
        <v>2016</v>
      </c>
      <c r="E101" s="24">
        <v>2021</v>
      </c>
      <c r="F101" s="9" t="s">
        <v>274</v>
      </c>
    </row>
    <row r="102" spans="1:6" ht="30" customHeight="1" x14ac:dyDescent="0.25">
      <c r="A102" s="8" t="s">
        <v>397</v>
      </c>
      <c r="B102" s="9" t="s">
        <v>90</v>
      </c>
      <c r="C102" s="9" t="s">
        <v>327</v>
      </c>
      <c r="D102" s="24">
        <v>2016</v>
      </c>
      <c r="E102" s="24">
        <v>2021</v>
      </c>
      <c r="F102" s="9" t="s">
        <v>274</v>
      </c>
    </row>
    <row r="103" spans="1:6" ht="32.25" customHeight="1" x14ac:dyDescent="0.25">
      <c r="A103" s="8" t="s">
        <v>398</v>
      </c>
      <c r="B103" s="9" t="s">
        <v>91</v>
      </c>
      <c r="C103" s="9" t="s">
        <v>63</v>
      </c>
      <c r="D103" s="24">
        <v>2016</v>
      </c>
      <c r="E103" s="24">
        <v>2021</v>
      </c>
      <c r="F103" s="9" t="s">
        <v>275</v>
      </c>
    </row>
    <row r="104" spans="1:6" ht="29.25" customHeight="1" x14ac:dyDescent="0.25">
      <c r="A104" s="8" t="s">
        <v>399</v>
      </c>
      <c r="B104" s="9" t="s">
        <v>436</v>
      </c>
      <c r="C104" s="9" t="s">
        <v>327</v>
      </c>
      <c r="D104" s="24">
        <v>2016</v>
      </c>
      <c r="E104" s="24">
        <v>2021</v>
      </c>
      <c r="F104" s="9" t="s">
        <v>275</v>
      </c>
    </row>
    <row r="105" spans="1:6" x14ac:dyDescent="0.25">
      <c r="A105" s="57" t="s">
        <v>92</v>
      </c>
      <c r="B105" s="57"/>
      <c r="C105" s="57"/>
      <c r="D105" s="57"/>
      <c r="E105" s="57"/>
      <c r="F105" s="57"/>
    </row>
    <row r="106" spans="1:6" ht="42" customHeight="1" x14ac:dyDescent="0.25">
      <c r="A106" s="8" t="s">
        <v>401</v>
      </c>
      <c r="B106" s="9" t="s">
        <v>93</v>
      </c>
      <c r="C106" s="9" t="s">
        <v>63</v>
      </c>
      <c r="D106" s="24">
        <v>2015</v>
      </c>
      <c r="E106" s="24">
        <v>2021</v>
      </c>
      <c r="F106" s="9" t="s">
        <v>276</v>
      </c>
    </row>
    <row r="107" spans="1:6" ht="30" customHeight="1" x14ac:dyDescent="0.25">
      <c r="A107" s="8" t="s">
        <v>402</v>
      </c>
      <c r="B107" s="9" t="s">
        <v>94</v>
      </c>
      <c r="C107" s="9" t="s">
        <v>63</v>
      </c>
      <c r="D107" s="24">
        <v>2015</v>
      </c>
      <c r="E107" s="24">
        <v>2021</v>
      </c>
      <c r="F107" s="9" t="s">
        <v>276</v>
      </c>
    </row>
    <row r="108" spans="1:6" ht="33" customHeight="1" x14ac:dyDescent="0.25">
      <c r="A108" s="8" t="s">
        <v>403</v>
      </c>
      <c r="B108" s="9" t="s">
        <v>95</v>
      </c>
      <c r="C108" s="9" t="s">
        <v>63</v>
      </c>
      <c r="D108" s="24">
        <v>2015</v>
      </c>
      <c r="E108" s="24">
        <v>2021</v>
      </c>
      <c r="F108" s="9" t="s">
        <v>276</v>
      </c>
    </row>
    <row r="109" spans="1:6" x14ac:dyDescent="0.25">
      <c r="A109" s="57" t="s">
        <v>96</v>
      </c>
      <c r="B109" s="57"/>
      <c r="C109" s="57"/>
      <c r="D109" s="57"/>
      <c r="E109" s="57"/>
      <c r="F109" s="57"/>
    </row>
    <row r="110" spans="1:6" x14ac:dyDescent="0.25">
      <c r="A110" s="57" t="s">
        <v>97</v>
      </c>
      <c r="B110" s="57"/>
      <c r="C110" s="57"/>
      <c r="D110" s="57"/>
      <c r="E110" s="57"/>
      <c r="F110" s="57"/>
    </row>
    <row r="111" spans="1:6" ht="43.5" customHeight="1" x14ac:dyDescent="0.25">
      <c r="A111" s="8" t="s">
        <v>351</v>
      </c>
      <c r="B111" s="9" t="s">
        <v>98</v>
      </c>
      <c r="C111" s="9" t="s">
        <v>99</v>
      </c>
      <c r="D111" s="24">
        <v>2015</v>
      </c>
      <c r="E111" s="24">
        <v>2021</v>
      </c>
      <c r="F111" s="9" t="s">
        <v>277</v>
      </c>
    </row>
    <row r="112" spans="1:6" ht="40.5" customHeight="1" x14ac:dyDescent="0.25">
      <c r="A112" s="8" t="s">
        <v>352</v>
      </c>
      <c r="B112" s="9" t="s">
        <v>100</v>
      </c>
      <c r="C112" s="9" t="s">
        <v>229</v>
      </c>
      <c r="D112" s="24">
        <v>2015</v>
      </c>
      <c r="E112" s="24">
        <v>2021</v>
      </c>
      <c r="F112" s="9" t="s">
        <v>278</v>
      </c>
    </row>
    <row r="113" spans="1:6" ht="39" customHeight="1" x14ac:dyDescent="0.25">
      <c r="A113" s="8" t="s">
        <v>353</v>
      </c>
      <c r="B113" s="9" t="s">
        <v>101</v>
      </c>
      <c r="C113" s="9" t="s">
        <v>63</v>
      </c>
      <c r="D113" s="24">
        <v>2015</v>
      </c>
      <c r="E113" s="24">
        <v>2016</v>
      </c>
      <c r="F113" s="9" t="s">
        <v>279</v>
      </c>
    </row>
    <row r="114" spans="1:6" ht="29.25" customHeight="1" x14ac:dyDescent="0.25">
      <c r="A114" s="8" t="s">
        <v>22</v>
      </c>
      <c r="B114" s="9" t="s">
        <v>102</v>
      </c>
      <c r="C114" s="9" t="s">
        <v>63</v>
      </c>
      <c r="D114" s="24">
        <v>2015</v>
      </c>
      <c r="E114" s="24">
        <v>2017</v>
      </c>
      <c r="F114" s="9" t="s">
        <v>280</v>
      </c>
    </row>
    <row r="115" spans="1:6" ht="31.5" customHeight="1" x14ac:dyDescent="0.25">
      <c r="A115" s="8" t="s">
        <v>24</v>
      </c>
      <c r="B115" s="9" t="s">
        <v>103</v>
      </c>
      <c r="C115" s="9" t="s">
        <v>327</v>
      </c>
      <c r="D115" s="24">
        <v>2015</v>
      </c>
      <c r="E115" s="24">
        <v>2021</v>
      </c>
      <c r="F115" s="9" t="s">
        <v>281</v>
      </c>
    </row>
    <row r="116" spans="1:6" ht="42.75" customHeight="1" x14ac:dyDescent="0.25">
      <c r="A116" s="8" t="s">
        <v>26</v>
      </c>
      <c r="B116" s="9" t="s">
        <v>104</v>
      </c>
      <c r="C116" s="9" t="s">
        <v>63</v>
      </c>
      <c r="D116" s="24">
        <v>2015</v>
      </c>
      <c r="E116" s="24">
        <v>2021</v>
      </c>
      <c r="F116" s="9" t="s">
        <v>282</v>
      </c>
    </row>
    <row r="117" spans="1:6" ht="28.5" customHeight="1" x14ac:dyDescent="0.25">
      <c r="A117" s="8" t="s">
        <v>27</v>
      </c>
      <c r="B117" s="9" t="s">
        <v>105</v>
      </c>
      <c r="C117" s="9" t="s">
        <v>63</v>
      </c>
      <c r="D117" s="24">
        <v>2015</v>
      </c>
      <c r="E117" s="24">
        <v>2021</v>
      </c>
      <c r="F117" s="9" t="s">
        <v>282</v>
      </c>
    </row>
    <row r="118" spans="1:6" ht="29.25" customHeight="1" x14ac:dyDescent="0.25">
      <c r="A118" s="8" t="s">
        <v>354</v>
      </c>
      <c r="B118" s="9" t="s">
        <v>106</v>
      </c>
      <c r="C118" s="9" t="s">
        <v>107</v>
      </c>
      <c r="D118" s="24">
        <v>2015</v>
      </c>
      <c r="E118" s="24">
        <v>2018</v>
      </c>
      <c r="F118" s="9" t="s">
        <v>283</v>
      </c>
    </row>
    <row r="119" spans="1:6" ht="42" customHeight="1" x14ac:dyDescent="0.25">
      <c r="A119" s="8" t="s">
        <v>31</v>
      </c>
      <c r="B119" s="9" t="s">
        <v>108</v>
      </c>
      <c r="C119" s="9" t="s">
        <v>107</v>
      </c>
      <c r="D119" s="24">
        <v>2015</v>
      </c>
      <c r="E119" s="24">
        <v>2021</v>
      </c>
      <c r="F119" s="9" t="s">
        <v>284</v>
      </c>
    </row>
    <row r="120" spans="1:6" ht="18.75" customHeight="1" x14ac:dyDescent="0.25">
      <c r="A120" s="8" t="s">
        <v>32</v>
      </c>
      <c r="B120" s="9" t="s">
        <v>109</v>
      </c>
      <c r="C120" s="9" t="s">
        <v>110</v>
      </c>
      <c r="D120" s="24">
        <v>2018</v>
      </c>
      <c r="E120" s="24">
        <v>2021</v>
      </c>
      <c r="F120" s="9" t="s">
        <v>285</v>
      </c>
    </row>
    <row r="121" spans="1:6" ht="25.5" x14ac:dyDescent="0.25">
      <c r="A121" s="8" t="s">
        <v>111</v>
      </c>
      <c r="B121" s="9" t="s">
        <v>112</v>
      </c>
      <c r="C121" s="9" t="s">
        <v>110</v>
      </c>
      <c r="D121" s="24">
        <v>2018</v>
      </c>
      <c r="E121" s="24">
        <v>2020</v>
      </c>
      <c r="F121" s="9" t="s">
        <v>286</v>
      </c>
    </row>
    <row r="122" spans="1:6" ht="25.5" x14ac:dyDescent="0.25">
      <c r="A122" s="8" t="s">
        <v>113</v>
      </c>
      <c r="B122" s="9" t="s">
        <v>114</v>
      </c>
      <c r="C122" s="9" t="s">
        <v>110</v>
      </c>
      <c r="D122" s="24">
        <v>2018</v>
      </c>
      <c r="E122" s="24">
        <v>2018</v>
      </c>
      <c r="F122" s="9" t="s">
        <v>287</v>
      </c>
    </row>
    <row r="123" spans="1:6" ht="25.5" x14ac:dyDescent="0.25">
      <c r="A123" s="8" t="s">
        <v>115</v>
      </c>
      <c r="B123" s="9" t="s">
        <v>116</v>
      </c>
      <c r="C123" s="9" t="s">
        <v>110</v>
      </c>
      <c r="D123" s="24">
        <v>2018</v>
      </c>
      <c r="E123" s="24">
        <v>2018</v>
      </c>
      <c r="F123" s="9" t="s">
        <v>287</v>
      </c>
    </row>
    <row r="124" spans="1:6" ht="25.5" x14ac:dyDescent="0.25">
      <c r="A124" s="8" t="s">
        <v>117</v>
      </c>
      <c r="B124" s="9" t="s">
        <v>118</v>
      </c>
      <c r="C124" s="9" t="s">
        <v>110</v>
      </c>
      <c r="D124" s="24">
        <v>2018</v>
      </c>
      <c r="E124" s="24">
        <v>2019</v>
      </c>
      <c r="F124" s="9" t="s">
        <v>287</v>
      </c>
    </row>
    <row r="125" spans="1:6" ht="25.5" x14ac:dyDescent="0.25">
      <c r="A125" s="8" t="s">
        <v>119</v>
      </c>
      <c r="B125" s="9" t="s">
        <v>120</v>
      </c>
      <c r="C125" s="9" t="s">
        <v>110</v>
      </c>
      <c r="D125" s="24">
        <v>2018</v>
      </c>
      <c r="E125" s="24">
        <v>2018</v>
      </c>
      <c r="F125" s="9" t="s">
        <v>287</v>
      </c>
    </row>
    <row r="126" spans="1:6" ht="31.5" customHeight="1" x14ac:dyDescent="0.25">
      <c r="A126" s="8" t="s">
        <v>121</v>
      </c>
      <c r="B126" s="9" t="s">
        <v>200</v>
      </c>
      <c r="C126" s="9" t="s">
        <v>110</v>
      </c>
      <c r="D126" s="24">
        <v>2019</v>
      </c>
      <c r="E126" s="24">
        <v>2019</v>
      </c>
      <c r="F126" s="9" t="s">
        <v>286</v>
      </c>
    </row>
    <row r="127" spans="1:6" ht="29.25" customHeight="1" x14ac:dyDescent="0.25">
      <c r="A127" s="8" t="s">
        <v>197</v>
      </c>
      <c r="B127" s="9" t="s">
        <v>201</v>
      </c>
      <c r="C127" s="9" t="s">
        <v>110</v>
      </c>
      <c r="D127" s="24">
        <v>2019</v>
      </c>
      <c r="E127" s="24">
        <v>2019</v>
      </c>
      <c r="F127" s="9" t="s">
        <v>286</v>
      </c>
    </row>
    <row r="128" spans="1:6" ht="28.5" customHeight="1" x14ac:dyDescent="0.25">
      <c r="A128" s="8" t="s">
        <v>198</v>
      </c>
      <c r="B128" s="9" t="s">
        <v>202</v>
      </c>
      <c r="C128" s="9" t="s">
        <v>110</v>
      </c>
      <c r="D128" s="24">
        <v>2019</v>
      </c>
      <c r="E128" s="24">
        <v>2019</v>
      </c>
      <c r="F128" s="9" t="s">
        <v>288</v>
      </c>
    </row>
    <row r="129" spans="1:6" ht="29.25" customHeight="1" x14ac:dyDescent="0.25">
      <c r="A129" s="8" t="s">
        <v>199</v>
      </c>
      <c r="B129" s="9" t="s">
        <v>203</v>
      </c>
      <c r="C129" s="9" t="s">
        <v>110</v>
      </c>
      <c r="D129" s="24">
        <v>2019</v>
      </c>
      <c r="E129" s="24">
        <v>2019</v>
      </c>
      <c r="F129" s="9" t="s">
        <v>285</v>
      </c>
    </row>
    <row r="130" spans="1:6" ht="31.5" customHeight="1" x14ac:dyDescent="0.25">
      <c r="A130" s="8" t="s">
        <v>204</v>
      </c>
      <c r="B130" s="9" t="s">
        <v>122</v>
      </c>
      <c r="C130" s="9" t="s">
        <v>110</v>
      </c>
      <c r="D130" s="24">
        <v>2018</v>
      </c>
      <c r="E130" s="24">
        <v>2021</v>
      </c>
      <c r="F130" s="9" t="s">
        <v>285</v>
      </c>
    </row>
    <row r="131" spans="1:6" ht="45" customHeight="1" x14ac:dyDescent="0.25">
      <c r="A131" s="8" t="s">
        <v>214</v>
      </c>
      <c r="B131" s="9" t="s">
        <v>215</v>
      </c>
      <c r="C131" s="9" t="s">
        <v>110</v>
      </c>
      <c r="D131" s="24">
        <v>2020</v>
      </c>
      <c r="E131" s="24">
        <v>2020</v>
      </c>
      <c r="F131" s="9" t="s">
        <v>285</v>
      </c>
    </row>
    <row r="132" spans="1:6" ht="59.25" customHeight="1" x14ac:dyDescent="0.25">
      <c r="A132" s="8" t="s">
        <v>216</v>
      </c>
      <c r="B132" s="9" t="s">
        <v>217</v>
      </c>
      <c r="C132" s="9" t="s">
        <v>110</v>
      </c>
      <c r="D132" s="24">
        <v>2020</v>
      </c>
      <c r="E132" s="24">
        <v>2020</v>
      </c>
      <c r="F132" s="9" t="s">
        <v>285</v>
      </c>
    </row>
    <row r="133" spans="1:6" ht="44.25" customHeight="1" x14ac:dyDescent="0.25">
      <c r="A133" s="8" t="s">
        <v>218</v>
      </c>
      <c r="B133" s="9" t="s">
        <v>219</v>
      </c>
      <c r="C133" s="9" t="s">
        <v>110</v>
      </c>
      <c r="D133" s="24">
        <v>2020</v>
      </c>
      <c r="E133" s="24">
        <v>2020</v>
      </c>
      <c r="F133" s="9" t="s">
        <v>285</v>
      </c>
    </row>
    <row r="134" spans="1:6" ht="54.75" customHeight="1" x14ac:dyDescent="0.25">
      <c r="A134" s="8" t="s">
        <v>220</v>
      </c>
      <c r="B134" s="9" t="s">
        <v>221</v>
      </c>
      <c r="C134" s="9" t="s">
        <v>110</v>
      </c>
      <c r="D134" s="24">
        <v>2020</v>
      </c>
      <c r="E134" s="24">
        <v>2020</v>
      </c>
      <c r="F134" s="9" t="s">
        <v>285</v>
      </c>
    </row>
    <row r="135" spans="1:6" ht="30.75" customHeight="1" x14ac:dyDescent="0.25">
      <c r="A135" s="8" t="s">
        <v>222</v>
      </c>
      <c r="B135" s="9" t="s">
        <v>223</v>
      </c>
      <c r="C135" s="9" t="s">
        <v>110</v>
      </c>
      <c r="D135" s="24">
        <v>2020</v>
      </c>
      <c r="E135" s="24">
        <v>2020</v>
      </c>
      <c r="F135" s="9" t="s">
        <v>285</v>
      </c>
    </row>
    <row r="136" spans="1:6" ht="51.75" customHeight="1" x14ac:dyDescent="0.25">
      <c r="A136" s="8" t="s">
        <v>224</v>
      </c>
      <c r="B136" s="9" t="s">
        <v>225</v>
      </c>
      <c r="C136" s="9" t="s">
        <v>228</v>
      </c>
      <c r="D136" s="24">
        <v>2020</v>
      </c>
      <c r="E136" s="24">
        <v>2020</v>
      </c>
      <c r="F136" s="9" t="s">
        <v>285</v>
      </c>
    </row>
    <row r="137" spans="1:6" ht="42" customHeight="1" x14ac:dyDescent="0.25">
      <c r="A137" s="8" t="s">
        <v>226</v>
      </c>
      <c r="B137" s="9" t="s">
        <v>227</v>
      </c>
      <c r="C137" s="9" t="s">
        <v>232</v>
      </c>
      <c r="D137" s="24">
        <v>2020</v>
      </c>
      <c r="E137" s="24">
        <v>2020</v>
      </c>
      <c r="F137" s="9" t="s">
        <v>285</v>
      </c>
    </row>
    <row r="138" spans="1:6" ht="42" customHeight="1" x14ac:dyDescent="0.25">
      <c r="A138" s="8" t="s">
        <v>479</v>
      </c>
      <c r="B138" s="9" t="s">
        <v>456</v>
      </c>
      <c r="C138" s="9" t="s">
        <v>449</v>
      </c>
      <c r="D138" s="24">
        <v>2021</v>
      </c>
      <c r="E138" s="24">
        <v>2021</v>
      </c>
      <c r="F138" s="9" t="s">
        <v>285</v>
      </c>
    </row>
    <row r="139" spans="1:6" ht="42" customHeight="1" x14ac:dyDescent="0.25">
      <c r="A139" s="8" t="s">
        <v>480</v>
      </c>
      <c r="B139" s="9" t="s">
        <v>450</v>
      </c>
      <c r="C139" s="9" t="s">
        <v>208</v>
      </c>
      <c r="D139" s="24">
        <v>2021</v>
      </c>
      <c r="E139" s="24">
        <v>2021</v>
      </c>
      <c r="F139" s="9" t="s">
        <v>452</v>
      </c>
    </row>
    <row r="140" spans="1:6" ht="42" customHeight="1" x14ac:dyDescent="0.25">
      <c r="A140" s="8" t="s">
        <v>481</v>
      </c>
      <c r="B140" s="9" t="s">
        <v>451</v>
      </c>
      <c r="C140" s="9" t="s">
        <v>208</v>
      </c>
      <c r="D140" s="24">
        <v>2021</v>
      </c>
      <c r="E140" s="24">
        <v>2021</v>
      </c>
      <c r="F140" s="9" t="s">
        <v>453</v>
      </c>
    </row>
    <row r="141" spans="1:6" ht="51.75" customHeight="1" x14ac:dyDescent="0.25">
      <c r="A141" s="8" t="s">
        <v>455</v>
      </c>
      <c r="B141" s="9" t="s">
        <v>454</v>
      </c>
      <c r="C141" s="9" t="s">
        <v>228</v>
      </c>
      <c r="D141" s="24">
        <v>2021</v>
      </c>
      <c r="E141" s="24">
        <v>2021</v>
      </c>
      <c r="F141" s="9" t="s">
        <v>285</v>
      </c>
    </row>
    <row r="142" spans="1:6" ht="42" customHeight="1" x14ac:dyDescent="0.25">
      <c r="A142" s="8" t="s">
        <v>35</v>
      </c>
      <c r="B142" s="9" t="s">
        <v>331</v>
      </c>
      <c r="C142" s="9" t="s">
        <v>63</v>
      </c>
      <c r="D142" s="24">
        <v>2020</v>
      </c>
      <c r="E142" s="24">
        <v>2021</v>
      </c>
      <c r="F142" s="9" t="s">
        <v>288</v>
      </c>
    </row>
    <row r="143" spans="1:6" x14ac:dyDescent="0.25">
      <c r="A143" s="57" t="s">
        <v>123</v>
      </c>
      <c r="B143" s="57"/>
      <c r="C143" s="57"/>
      <c r="D143" s="57"/>
      <c r="E143" s="57"/>
      <c r="F143" s="57"/>
    </row>
    <row r="144" spans="1:6" ht="38.25" x14ac:dyDescent="0.25">
      <c r="A144" s="8" t="s">
        <v>356</v>
      </c>
      <c r="B144" s="9" t="s">
        <v>124</v>
      </c>
      <c r="C144" s="9" t="s">
        <v>65</v>
      </c>
      <c r="D144" s="24">
        <v>2016</v>
      </c>
      <c r="E144" s="24">
        <v>2021</v>
      </c>
      <c r="F144" s="9" t="s">
        <v>289</v>
      </c>
    </row>
    <row r="145" spans="1:6" ht="38.25" x14ac:dyDescent="0.25">
      <c r="A145" s="8" t="s">
        <v>357</v>
      </c>
      <c r="B145" s="9" t="s">
        <v>125</v>
      </c>
      <c r="C145" s="9" t="s">
        <v>63</v>
      </c>
      <c r="D145" s="24">
        <v>2015</v>
      </c>
      <c r="E145" s="24">
        <v>2021</v>
      </c>
      <c r="F145" s="9" t="s">
        <v>290</v>
      </c>
    </row>
    <row r="146" spans="1:6" ht="25.5" x14ac:dyDescent="0.25">
      <c r="A146" s="8" t="s">
        <v>358</v>
      </c>
      <c r="B146" s="9" t="s">
        <v>126</v>
      </c>
      <c r="C146" s="9" t="s">
        <v>63</v>
      </c>
      <c r="D146" s="24">
        <v>2015</v>
      </c>
      <c r="E146" s="24">
        <v>2016</v>
      </c>
      <c r="F146" s="9" t="s">
        <v>291</v>
      </c>
    </row>
    <row r="147" spans="1:6" x14ac:dyDescent="0.25">
      <c r="A147" s="57" t="s">
        <v>127</v>
      </c>
      <c r="B147" s="57"/>
      <c r="C147" s="57"/>
      <c r="D147" s="57"/>
      <c r="E147" s="57"/>
      <c r="F147" s="57"/>
    </row>
    <row r="148" spans="1:6" ht="31.5" customHeight="1" x14ac:dyDescent="0.25">
      <c r="A148" s="8" t="s">
        <v>366</v>
      </c>
      <c r="B148" s="9" t="s">
        <v>128</v>
      </c>
      <c r="C148" s="9" t="s">
        <v>129</v>
      </c>
      <c r="D148" s="24">
        <v>2015</v>
      </c>
      <c r="E148" s="24">
        <v>2021</v>
      </c>
      <c r="F148" s="9" t="s">
        <v>292</v>
      </c>
    </row>
    <row r="149" spans="1:6" ht="57" customHeight="1" x14ac:dyDescent="0.25">
      <c r="A149" s="47" t="s">
        <v>367</v>
      </c>
      <c r="B149" s="9" t="s">
        <v>420</v>
      </c>
      <c r="C149" s="9" t="s">
        <v>229</v>
      </c>
      <c r="D149" s="24">
        <v>2015</v>
      </c>
      <c r="E149" s="24">
        <v>2018</v>
      </c>
      <c r="F149" s="9" t="s">
        <v>304</v>
      </c>
    </row>
    <row r="150" spans="1:6" ht="28.5" customHeight="1" x14ac:dyDescent="0.25">
      <c r="A150" s="48"/>
      <c r="B150" s="9" t="s">
        <v>421</v>
      </c>
      <c r="C150" s="9" t="s">
        <v>107</v>
      </c>
      <c r="D150" s="24">
        <v>2015</v>
      </c>
      <c r="E150" s="24">
        <v>2018</v>
      </c>
      <c r="F150" s="9" t="s">
        <v>293</v>
      </c>
    </row>
    <row r="151" spans="1:6" ht="42" customHeight="1" x14ac:dyDescent="0.25">
      <c r="A151" s="48"/>
      <c r="B151" s="9" t="s">
        <v>422</v>
      </c>
      <c r="C151" s="9" t="s">
        <v>63</v>
      </c>
      <c r="D151" s="24">
        <v>2015</v>
      </c>
      <c r="E151" s="24">
        <v>2021</v>
      </c>
      <c r="F151" s="9" t="s">
        <v>294</v>
      </c>
    </row>
    <row r="152" spans="1:6" ht="69" customHeight="1" x14ac:dyDescent="0.25">
      <c r="A152" s="48"/>
      <c r="B152" s="9" t="s">
        <v>423</v>
      </c>
      <c r="C152" s="9" t="s">
        <v>63</v>
      </c>
      <c r="D152" s="24">
        <v>2015</v>
      </c>
      <c r="E152" s="24">
        <v>2016</v>
      </c>
      <c r="F152" s="9" t="s">
        <v>295</v>
      </c>
    </row>
    <row r="153" spans="1:6" ht="40.5" customHeight="1" x14ac:dyDescent="0.25">
      <c r="A153" s="48"/>
      <c r="B153" s="9" t="s">
        <v>424</v>
      </c>
      <c r="C153" s="9" t="s">
        <v>107</v>
      </c>
      <c r="D153" s="24">
        <v>2015</v>
      </c>
      <c r="E153" s="24">
        <v>2021</v>
      </c>
      <c r="F153" s="9" t="s">
        <v>296</v>
      </c>
    </row>
    <row r="154" spans="1:6" ht="33" customHeight="1" x14ac:dyDescent="0.25">
      <c r="A154" s="48"/>
      <c r="B154" s="9" t="s">
        <v>425</v>
      </c>
      <c r="C154" s="9" t="s">
        <v>327</v>
      </c>
      <c r="D154" s="24">
        <v>2015</v>
      </c>
      <c r="E154" s="24">
        <v>2021</v>
      </c>
      <c r="F154" s="9" t="s">
        <v>297</v>
      </c>
    </row>
    <row r="155" spans="1:6" ht="25.5" x14ac:dyDescent="0.25">
      <c r="A155" s="48"/>
      <c r="B155" s="9" t="s">
        <v>426</v>
      </c>
      <c r="C155" s="9" t="s">
        <v>230</v>
      </c>
      <c r="D155" s="24">
        <v>2015</v>
      </c>
      <c r="E155" s="24">
        <v>2021</v>
      </c>
      <c r="F155" s="9" t="s">
        <v>298</v>
      </c>
    </row>
    <row r="156" spans="1:6" ht="38.25" x14ac:dyDescent="0.25">
      <c r="A156" s="48"/>
      <c r="B156" s="9" t="s">
        <v>427</v>
      </c>
      <c r="C156" s="9" t="s">
        <v>130</v>
      </c>
      <c r="D156" s="24">
        <v>2015</v>
      </c>
      <c r="E156" s="24">
        <v>2021</v>
      </c>
      <c r="F156" s="9" t="s">
        <v>294</v>
      </c>
    </row>
    <row r="157" spans="1:6" ht="29.25" customHeight="1" x14ac:dyDescent="0.25">
      <c r="A157" s="48"/>
      <c r="B157" s="9" t="s">
        <v>428</v>
      </c>
      <c r="C157" s="9" t="s">
        <v>327</v>
      </c>
      <c r="D157" s="24">
        <v>2015</v>
      </c>
      <c r="E157" s="24">
        <v>2021</v>
      </c>
      <c r="F157" s="9" t="s">
        <v>299</v>
      </c>
    </row>
    <row r="158" spans="1:6" ht="30" customHeight="1" x14ac:dyDescent="0.25">
      <c r="A158" s="48"/>
      <c r="B158" s="9" t="s">
        <v>429</v>
      </c>
      <c r="C158" s="9" t="s">
        <v>327</v>
      </c>
      <c r="D158" s="24">
        <v>2015</v>
      </c>
      <c r="E158" s="24">
        <v>2021</v>
      </c>
      <c r="F158" s="9" t="s">
        <v>299</v>
      </c>
    </row>
    <row r="159" spans="1:6" ht="25.5" x14ac:dyDescent="0.25">
      <c r="A159" s="48"/>
      <c r="B159" s="9" t="s">
        <v>430</v>
      </c>
      <c r="C159" s="9" t="s">
        <v>107</v>
      </c>
      <c r="D159" s="24">
        <v>2015</v>
      </c>
      <c r="E159" s="24">
        <v>2018</v>
      </c>
      <c r="F159" s="9" t="s">
        <v>300</v>
      </c>
    </row>
    <row r="160" spans="1:6" ht="53.25" customHeight="1" x14ac:dyDescent="0.25">
      <c r="A160" s="48"/>
      <c r="B160" s="9" t="s">
        <v>431</v>
      </c>
      <c r="C160" s="9" t="s">
        <v>130</v>
      </c>
      <c r="D160" s="24">
        <v>2015</v>
      </c>
      <c r="E160" s="24">
        <v>2016</v>
      </c>
      <c r="F160" s="9" t="s">
        <v>301</v>
      </c>
    </row>
    <row r="161" spans="1:6" ht="59.25" customHeight="1" x14ac:dyDescent="0.25">
      <c r="A161" s="48"/>
      <c r="B161" s="21" t="s">
        <v>432</v>
      </c>
      <c r="C161" s="9" t="s">
        <v>131</v>
      </c>
      <c r="D161" s="24">
        <v>2017</v>
      </c>
      <c r="E161" s="24">
        <v>2021</v>
      </c>
      <c r="F161" s="9" t="s">
        <v>302</v>
      </c>
    </row>
    <row r="162" spans="1:6" ht="28.5" customHeight="1" x14ac:dyDescent="0.25">
      <c r="A162" s="23" t="s">
        <v>368</v>
      </c>
      <c r="B162" s="9" t="s">
        <v>132</v>
      </c>
      <c r="C162" s="9" t="s">
        <v>130</v>
      </c>
      <c r="D162" s="24">
        <v>2015</v>
      </c>
      <c r="E162" s="24">
        <v>2016</v>
      </c>
      <c r="F162" s="9" t="s">
        <v>303</v>
      </c>
    </row>
    <row r="163" spans="1:6" ht="28.5" customHeight="1" x14ac:dyDescent="0.25">
      <c r="A163" s="8" t="s">
        <v>369</v>
      </c>
      <c r="B163" s="9" t="s">
        <v>133</v>
      </c>
      <c r="C163" s="9" t="s">
        <v>134</v>
      </c>
      <c r="D163" s="24">
        <v>2015</v>
      </c>
      <c r="E163" s="24">
        <v>2021</v>
      </c>
      <c r="F163" s="9" t="s">
        <v>304</v>
      </c>
    </row>
    <row r="164" spans="1:6" ht="28.5" customHeight="1" x14ac:dyDescent="0.25">
      <c r="A164" s="8" t="s">
        <v>370</v>
      </c>
      <c r="B164" s="9" t="s">
        <v>135</v>
      </c>
      <c r="C164" s="9" t="s">
        <v>63</v>
      </c>
      <c r="D164" s="24">
        <v>2015</v>
      </c>
      <c r="E164" s="24">
        <v>2016</v>
      </c>
      <c r="F164" s="9" t="s">
        <v>304</v>
      </c>
    </row>
    <row r="165" spans="1:6" x14ac:dyDescent="0.25">
      <c r="A165" s="57" t="s">
        <v>136</v>
      </c>
      <c r="B165" s="57"/>
      <c r="C165" s="57"/>
      <c r="D165" s="57"/>
      <c r="E165" s="57"/>
      <c r="F165" s="57"/>
    </row>
    <row r="166" spans="1:6" ht="29.25" customHeight="1" x14ac:dyDescent="0.25">
      <c r="A166" s="8" t="s">
        <v>377</v>
      </c>
      <c r="B166" s="9" t="s">
        <v>137</v>
      </c>
      <c r="C166" s="9" t="s">
        <v>138</v>
      </c>
      <c r="D166" s="24">
        <v>2015</v>
      </c>
      <c r="E166" s="24">
        <v>2018</v>
      </c>
      <c r="F166" s="9" t="s">
        <v>305</v>
      </c>
    </row>
    <row r="167" spans="1:6" ht="42.75" customHeight="1" x14ac:dyDescent="0.25">
      <c r="A167" s="9" t="s">
        <v>11</v>
      </c>
      <c r="B167" s="9" t="s">
        <v>139</v>
      </c>
      <c r="C167" s="9" t="s">
        <v>230</v>
      </c>
      <c r="D167" s="24">
        <v>2015</v>
      </c>
      <c r="E167" s="24">
        <v>2021</v>
      </c>
      <c r="F167" s="9" t="s">
        <v>306</v>
      </c>
    </row>
    <row r="168" spans="1:6" ht="42.75" customHeight="1" x14ac:dyDescent="0.25">
      <c r="A168" s="9" t="s">
        <v>140</v>
      </c>
      <c r="B168" s="9" t="s">
        <v>141</v>
      </c>
      <c r="C168" s="9" t="s">
        <v>142</v>
      </c>
      <c r="D168" s="24">
        <v>2015</v>
      </c>
      <c r="E168" s="24">
        <v>2021</v>
      </c>
      <c r="F168" s="9" t="s">
        <v>307</v>
      </c>
    </row>
    <row r="169" spans="1:6" ht="27" customHeight="1" x14ac:dyDescent="0.25">
      <c r="A169" s="9" t="s">
        <v>143</v>
      </c>
      <c r="B169" s="9" t="s">
        <v>144</v>
      </c>
      <c r="C169" s="9" t="s">
        <v>142</v>
      </c>
      <c r="D169" s="24">
        <v>2015</v>
      </c>
      <c r="E169" s="24">
        <v>2021</v>
      </c>
      <c r="F169" s="9" t="s">
        <v>308</v>
      </c>
    </row>
    <row r="170" spans="1:6" ht="25.5" x14ac:dyDescent="0.25">
      <c r="A170" s="9" t="s">
        <v>145</v>
      </c>
      <c r="B170" s="9" t="s">
        <v>146</v>
      </c>
      <c r="C170" s="9" t="s">
        <v>107</v>
      </c>
      <c r="D170" s="24">
        <v>2015</v>
      </c>
      <c r="E170" s="24">
        <v>2021</v>
      </c>
      <c r="F170" s="9" t="s">
        <v>308</v>
      </c>
    </row>
    <row r="171" spans="1:6" x14ac:dyDescent="0.25">
      <c r="A171" s="9" t="s">
        <v>147</v>
      </c>
      <c r="B171" s="9" t="s">
        <v>148</v>
      </c>
      <c r="C171" s="9" t="s">
        <v>134</v>
      </c>
      <c r="D171" s="24">
        <v>2015</v>
      </c>
      <c r="E171" s="24">
        <v>2021</v>
      </c>
      <c r="F171" s="9" t="s">
        <v>309</v>
      </c>
    </row>
    <row r="172" spans="1:6" ht="55.5" customHeight="1" x14ac:dyDescent="0.25">
      <c r="A172" s="9" t="s">
        <v>149</v>
      </c>
      <c r="B172" s="9" t="s">
        <v>150</v>
      </c>
      <c r="C172" s="9" t="s">
        <v>142</v>
      </c>
      <c r="D172" s="24">
        <v>2015</v>
      </c>
      <c r="E172" s="24">
        <v>2021</v>
      </c>
      <c r="F172" s="9" t="s">
        <v>308</v>
      </c>
    </row>
    <row r="173" spans="1:6" ht="45" customHeight="1" x14ac:dyDescent="0.25">
      <c r="A173" s="9" t="s">
        <v>151</v>
      </c>
      <c r="B173" s="9" t="s">
        <v>152</v>
      </c>
      <c r="C173" s="9" t="s">
        <v>142</v>
      </c>
      <c r="D173" s="24">
        <v>2015</v>
      </c>
      <c r="E173" s="24">
        <v>2021</v>
      </c>
      <c r="F173" s="9" t="s">
        <v>310</v>
      </c>
    </row>
    <row r="174" spans="1:6" ht="25.5" x14ac:dyDescent="0.25">
      <c r="A174" s="9" t="s">
        <v>153</v>
      </c>
      <c r="B174" s="9" t="s">
        <v>154</v>
      </c>
      <c r="C174" s="9" t="s">
        <v>142</v>
      </c>
      <c r="D174" s="24">
        <v>2015</v>
      </c>
      <c r="E174" s="24">
        <v>2021</v>
      </c>
      <c r="F174" s="9" t="s">
        <v>311</v>
      </c>
    </row>
    <row r="175" spans="1:6" ht="19.5" customHeight="1" x14ac:dyDescent="0.25">
      <c r="A175" s="9" t="s">
        <v>155</v>
      </c>
      <c r="B175" s="9" t="s">
        <v>156</v>
      </c>
      <c r="C175" s="9" t="s">
        <v>229</v>
      </c>
      <c r="D175" s="24">
        <v>2015</v>
      </c>
      <c r="E175" s="24">
        <v>2021</v>
      </c>
      <c r="F175" s="9" t="s">
        <v>312</v>
      </c>
    </row>
    <row r="176" spans="1:6" ht="18" customHeight="1" x14ac:dyDescent="0.25">
      <c r="A176" s="9" t="s">
        <v>157</v>
      </c>
      <c r="B176" s="9" t="s">
        <v>158</v>
      </c>
      <c r="C176" s="9" t="s">
        <v>134</v>
      </c>
      <c r="D176" s="24">
        <v>2015</v>
      </c>
      <c r="E176" s="24">
        <v>2021</v>
      </c>
      <c r="F176" s="9" t="s">
        <v>313</v>
      </c>
    </row>
    <row r="177" spans="1:7" ht="28.5" customHeight="1" x14ac:dyDescent="0.25">
      <c r="A177" s="9" t="s">
        <v>159</v>
      </c>
      <c r="B177" s="9" t="s">
        <v>160</v>
      </c>
      <c r="C177" s="9" t="s">
        <v>161</v>
      </c>
      <c r="D177" s="24">
        <v>2015</v>
      </c>
      <c r="E177" s="24">
        <v>2017</v>
      </c>
      <c r="F177" s="9" t="s">
        <v>314</v>
      </c>
    </row>
    <row r="178" spans="1:7" ht="25.5" x14ac:dyDescent="0.25">
      <c r="A178" s="9" t="s">
        <v>162</v>
      </c>
      <c r="B178" s="9" t="s">
        <v>163</v>
      </c>
      <c r="C178" s="9" t="s">
        <v>63</v>
      </c>
      <c r="D178" s="24">
        <v>2019</v>
      </c>
      <c r="E178" s="24">
        <v>2021</v>
      </c>
      <c r="F178" s="9" t="s">
        <v>315</v>
      </c>
    </row>
    <row r="179" spans="1:7" ht="30" customHeight="1" x14ac:dyDescent="0.25">
      <c r="A179" s="9" t="s">
        <v>164</v>
      </c>
      <c r="B179" s="9" t="s">
        <v>165</v>
      </c>
      <c r="C179" s="9" t="s">
        <v>166</v>
      </c>
      <c r="D179" s="24">
        <v>2019</v>
      </c>
      <c r="E179" s="24">
        <v>2020</v>
      </c>
      <c r="F179" s="9" t="s">
        <v>315</v>
      </c>
    </row>
    <row r="180" spans="1:7" ht="25.5" x14ac:dyDescent="0.25">
      <c r="A180" s="9" t="s">
        <v>194</v>
      </c>
      <c r="B180" s="9" t="s">
        <v>163</v>
      </c>
      <c r="C180" s="9" t="s">
        <v>195</v>
      </c>
      <c r="D180" s="24">
        <v>2018</v>
      </c>
      <c r="E180" s="24">
        <v>2020</v>
      </c>
      <c r="F180" s="9" t="s">
        <v>315</v>
      </c>
    </row>
    <row r="181" spans="1:7" ht="30" customHeight="1" x14ac:dyDescent="0.25">
      <c r="A181" s="9" t="s">
        <v>323</v>
      </c>
      <c r="B181" s="9" t="s">
        <v>165</v>
      </c>
      <c r="C181" s="9" t="s">
        <v>325</v>
      </c>
      <c r="D181" s="24">
        <v>2020</v>
      </c>
      <c r="E181" s="24">
        <v>2021</v>
      </c>
      <c r="F181" s="9" t="s">
        <v>315</v>
      </c>
    </row>
    <row r="182" spans="1:7" ht="30" customHeight="1" x14ac:dyDescent="0.25">
      <c r="A182" s="9" t="s">
        <v>324</v>
      </c>
      <c r="B182" s="9" t="s">
        <v>165</v>
      </c>
      <c r="C182" s="9" t="s">
        <v>326</v>
      </c>
      <c r="D182" s="24">
        <v>2020</v>
      </c>
      <c r="E182" s="24">
        <v>2020</v>
      </c>
      <c r="F182" s="9" t="s">
        <v>315</v>
      </c>
    </row>
    <row r="183" spans="1:7" x14ac:dyDescent="0.25">
      <c r="A183" s="57" t="s">
        <v>167</v>
      </c>
      <c r="B183" s="57"/>
      <c r="C183" s="57"/>
      <c r="D183" s="57"/>
      <c r="E183" s="57"/>
      <c r="F183" s="57"/>
    </row>
    <row r="184" spans="1:7" ht="72" customHeight="1" x14ac:dyDescent="0.25">
      <c r="A184" s="9" t="s">
        <v>379</v>
      </c>
      <c r="B184" s="9" t="s">
        <v>168</v>
      </c>
      <c r="C184" s="9" t="s">
        <v>63</v>
      </c>
      <c r="D184" s="24">
        <v>2015</v>
      </c>
      <c r="E184" s="24">
        <v>2018</v>
      </c>
      <c r="F184" s="9" t="s">
        <v>316</v>
      </c>
    </row>
    <row r="185" spans="1:7" ht="25.5" x14ac:dyDescent="0.25">
      <c r="A185" s="9" t="s">
        <v>380</v>
      </c>
      <c r="B185" s="9" t="s">
        <v>169</v>
      </c>
      <c r="C185" s="9" t="s">
        <v>130</v>
      </c>
      <c r="D185" s="24">
        <v>2015</v>
      </c>
      <c r="E185" s="24">
        <v>2015</v>
      </c>
      <c r="F185" s="9" t="s">
        <v>317</v>
      </c>
    </row>
    <row r="186" spans="1:7" ht="33.75" customHeight="1" x14ac:dyDescent="0.25">
      <c r="A186" s="9" t="s">
        <v>381</v>
      </c>
      <c r="B186" s="9" t="s">
        <v>170</v>
      </c>
      <c r="C186" s="9" t="s">
        <v>107</v>
      </c>
      <c r="D186" s="24">
        <v>2015</v>
      </c>
      <c r="E186" s="24">
        <v>2018</v>
      </c>
      <c r="F186" s="9" t="s">
        <v>318</v>
      </c>
    </row>
    <row r="187" spans="1:7" ht="33.75" customHeight="1" x14ac:dyDescent="0.25">
      <c r="A187" s="9" t="s">
        <v>77</v>
      </c>
      <c r="B187" s="9" t="s">
        <v>171</v>
      </c>
      <c r="C187" s="9" t="s">
        <v>433</v>
      </c>
      <c r="D187" s="24">
        <v>2015</v>
      </c>
      <c r="E187" s="24">
        <v>2016</v>
      </c>
      <c r="F187" s="9" t="s">
        <v>319</v>
      </c>
    </row>
    <row r="188" spans="1:7" ht="45.75" customHeight="1" x14ac:dyDescent="0.25">
      <c r="A188" s="9" t="s">
        <v>382</v>
      </c>
      <c r="B188" s="9" t="s">
        <v>173</v>
      </c>
      <c r="C188" s="9" t="s">
        <v>63</v>
      </c>
      <c r="D188" s="24">
        <v>2015</v>
      </c>
      <c r="E188" s="24">
        <v>2021</v>
      </c>
      <c r="F188" s="9" t="s">
        <v>320</v>
      </c>
    </row>
    <row r="189" spans="1:7" ht="42.75" customHeight="1" x14ac:dyDescent="0.25">
      <c r="A189" s="9" t="s">
        <v>383</v>
      </c>
      <c r="B189" s="9" t="s">
        <v>174</v>
      </c>
      <c r="C189" s="9" t="s">
        <v>175</v>
      </c>
      <c r="D189" s="24">
        <v>2015</v>
      </c>
      <c r="E189" s="24">
        <v>2016</v>
      </c>
      <c r="F189" s="9" t="s">
        <v>321</v>
      </c>
    </row>
    <row r="190" spans="1:7" ht="86.25" customHeight="1" x14ac:dyDescent="0.25">
      <c r="A190" s="9" t="s">
        <v>384</v>
      </c>
      <c r="B190" s="9" t="s">
        <v>176</v>
      </c>
      <c r="C190" s="9" t="s">
        <v>63</v>
      </c>
      <c r="D190" s="24">
        <v>2015</v>
      </c>
      <c r="E190" s="24">
        <v>2021</v>
      </c>
      <c r="F190" s="9" t="s">
        <v>322</v>
      </c>
      <c r="G190" s="16" t="s">
        <v>231</v>
      </c>
    </row>
    <row r="191" spans="1:7" ht="18.75" x14ac:dyDescent="0.3">
      <c r="F191" s="27"/>
    </row>
  </sheetData>
  <mergeCells count="102"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3"/>
  <sheetViews>
    <sheetView zoomScale="150" zoomScaleNormal="150" workbookViewId="0">
      <selection activeCell="D1" sqref="D1:F4"/>
    </sheetView>
  </sheetViews>
  <sheetFormatPr defaultColWidth="9.140625" defaultRowHeight="15" x14ac:dyDescent="0.25"/>
  <cols>
    <col min="1" max="1" width="7.7109375" style="26" customWidth="1"/>
    <col min="2" max="2" width="48.140625" style="26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B1" s="25"/>
      <c r="C1" s="25"/>
      <c r="D1" s="88" t="s">
        <v>662</v>
      </c>
      <c r="E1" s="110"/>
      <c r="F1" s="110"/>
    </row>
    <row r="2" spans="1:6" ht="28.5" customHeight="1" x14ac:dyDescent="0.25">
      <c r="A2" s="10"/>
      <c r="B2" s="10"/>
      <c r="C2" s="10"/>
      <c r="D2" s="110"/>
      <c r="E2" s="110"/>
      <c r="F2" s="110"/>
    </row>
    <row r="3" spans="1:6" ht="31.5" customHeight="1" x14ac:dyDescent="0.25">
      <c r="A3" s="10"/>
      <c r="B3" s="10"/>
      <c r="C3" s="10"/>
      <c r="D3" s="110"/>
      <c r="E3" s="110"/>
      <c r="F3" s="110"/>
    </row>
    <row r="4" spans="1:6" ht="113.25" customHeight="1" x14ac:dyDescent="0.25">
      <c r="A4" s="10"/>
      <c r="B4" s="10"/>
      <c r="C4" s="10"/>
      <c r="D4" s="110"/>
      <c r="E4" s="110"/>
      <c r="F4" s="110"/>
    </row>
    <row r="5" spans="1:6" ht="46.5" customHeight="1" x14ac:dyDescent="0.25">
      <c r="A5" s="111" t="s">
        <v>678</v>
      </c>
      <c r="B5" s="111"/>
      <c r="C5" s="111"/>
      <c r="D5" s="111"/>
      <c r="E5" s="111"/>
      <c r="F5" s="111"/>
    </row>
    <row r="6" spans="1:6" x14ac:dyDescent="0.25">
      <c r="A6" s="57" t="s">
        <v>350</v>
      </c>
      <c r="B6" s="57" t="s">
        <v>12</v>
      </c>
      <c r="C6" s="57" t="s">
        <v>233</v>
      </c>
      <c r="D6" s="57" t="s">
        <v>234</v>
      </c>
      <c r="E6" s="57"/>
      <c r="F6" s="57" t="s">
        <v>235</v>
      </c>
    </row>
    <row r="7" spans="1:6" ht="27.75" customHeight="1" x14ac:dyDescent="0.25">
      <c r="A7" s="57"/>
      <c r="B7" s="57"/>
      <c r="C7" s="57"/>
      <c r="D7" s="9" t="s">
        <v>236</v>
      </c>
      <c r="E7" s="9" t="s">
        <v>237</v>
      </c>
      <c r="F7" s="57"/>
    </row>
    <row r="8" spans="1:6" ht="22.5" customHeight="1" x14ac:dyDescent="0.25">
      <c r="A8" s="57" t="s">
        <v>20</v>
      </c>
      <c r="B8" s="57"/>
      <c r="C8" s="57"/>
      <c r="D8" s="57"/>
      <c r="E8" s="57"/>
      <c r="F8" s="57"/>
    </row>
    <row r="9" spans="1:6" ht="21.75" customHeight="1" x14ac:dyDescent="0.25">
      <c r="A9" s="8" t="s">
        <v>351</v>
      </c>
      <c r="B9" s="7" t="s">
        <v>599</v>
      </c>
      <c r="C9" s="50" t="s">
        <v>611</v>
      </c>
      <c r="D9" s="50">
        <v>2022</v>
      </c>
      <c r="E9" s="50">
        <v>2027</v>
      </c>
      <c r="F9" s="50" t="s">
        <v>547</v>
      </c>
    </row>
    <row r="10" spans="1:6" ht="28.5" customHeight="1" x14ac:dyDescent="0.25">
      <c r="A10" s="8" t="s">
        <v>513</v>
      </c>
      <c r="B10" s="7" t="s">
        <v>507</v>
      </c>
      <c r="C10" s="51"/>
      <c r="D10" s="51"/>
      <c r="E10" s="51"/>
      <c r="F10" s="51"/>
    </row>
    <row r="11" spans="1:6" ht="18" customHeight="1" x14ac:dyDescent="0.25">
      <c r="A11" s="8" t="s">
        <v>514</v>
      </c>
      <c r="B11" s="7" t="s">
        <v>508</v>
      </c>
      <c r="C11" s="51"/>
      <c r="D11" s="51"/>
      <c r="E11" s="51"/>
      <c r="F11" s="51"/>
    </row>
    <row r="12" spans="1:6" ht="28.5" customHeight="1" x14ac:dyDescent="0.25">
      <c r="A12" s="8" t="s">
        <v>515</v>
      </c>
      <c r="B12" s="7" t="s">
        <v>510</v>
      </c>
      <c r="C12" s="51"/>
      <c r="D12" s="51"/>
      <c r="E12" s="51"/>
      <c r="F12" s="51"/>
    </row>
    <row r="13" spans="1:6" ht="28.5" customHeight="1" x14ac:dyDescent="0.25">
      <c r="A13" s="8" t="s">
        <v>516</v>
      </c>
      <c r="B13" s="7" t="s">
        <v>531</v>
      </c>
      <c r="C13" s="51"/>
      <c r="D13" s="52"/>
      <c r="E13" s="52"/>
      <c r="F13" s="52"/>
    </row>
    <row r="14" spans="1:6" ht="21.75" customHeight="1" x14ac:dyDescent="0.25">
      <c r="A14" s="8" t="s">
        <v>352</v>
      </c>
      <c r="B14" s="7" t="s">
        <v>503</v>
      </c>
      <c r="C14" s="50" t="s">
        <v>611</v>
      </c>
      <c r="D14" s="50">
        <v>2022</v>
      </c>
      <c r="E14" s="50">
        <v>2027</v>
      </c>
      <c r="F14" s="50" t="s">
        <v>548</v>
      </c>
    </row>
    <row r="15" spans="1:6" ht="18" customHeight="1" x14ac:dyDescent="0.25">
      <c r="A15" s="8" t="s">
        <v>517</v>
      </c>
      <c r="B15" s="7" t="s">
        <v>504</v>
      </c>
      <c r="C15" s="51"/>
      <c r="D15" s="51"/>
      <c r="E15" s="51"/>
      <c r="F15" s="51"/>
    </row>
    <row r="16" spans="1:6" ht="18" customHeight="1" x14ac:dyDescent="0.25">
      <c r="A16" s="8" t="s">
        <v>518</v>
      </c>
      <c r="B16" s="7" t="s">
        <v>506</v>
      </c>
      <c r="C16" s="51"/>
      <c r="D16" s="52"/>
      <c r="E16" s="52"/>
      <c r="F16" s="52"/>
    </row>
    <row r="17" spans="1:6" ht="21.75" customHeight="1" x14ac:dyDescent="0.25">
      <c r="A17" s="8" t="s">
        <v>353</v>
      </c>
      <c r="B17" s="7" t="s">
        <v>505</v>
      </c>
      <c r="C17" s="50" t="s">
        <v>601</v>
      </c>
      <c r="D17" s="50">
        <v>2022</v>
      </c>
      <c r="E17" s="50">
        <v>2027</v>
      </c>
      <c r="F17" s="50" t="s">
        <v>239</v>
      </c>
    </row>
    <row r="18" spans="1:6" ht="18" customHeight="1" x14ac:dyDescent="0.25">
      <c r="A18" s="8" t="s">
        <v>519</v>
      </c>
      <c r="B18" s="7" t="s">
        <v>603</v>
      </c>
      <c r="C18" s="51"/>
      <c r="D18" s="51"/>
      <c r="E18" s="51"/>
      <c r="F18" s="51"/>
    </row>
    <row r="19" spans="1:6" ht="18" customHeight="1" x14ac:dyDescent="0.25">
      <c r="A19" s="8" t="s">
        <v>520</v>
      </c>
      <c r="B19" s="7" t="s">
        <v>602</v>
      </c>
      <c r="C19" s="51"/>
      <c r="D19" s="51"/>
      <c r="E19" s="51"/>
      <c r="F19" s="51"/>
    </row>
    <row r="20" spans="1:6" ht="18" customHeight="1" x14ac:dyDescent="0.25">
      <c r="A20" s="8" t="s">
        <v>521</v>
      </c>
      <c r="B20" s="7" t="s">
        <v>466</v>
      </c>
      <c r="C20" s="51"/>
      <c r="D20" s="51"/>
      <c r="E20" s="51"/>
      <c r="F20" s="51"/>
    </row>
    <row r="21" spans="1:6" ht="31.5" customHeight="1" x14ac:dyDescent="0.25">
      <c r="A21" s="22" t="s">
        <v>522</v>
      </c>
      <c r="B21" s="28" t="s">
        <v>509</v>
      </c>
      <c r="C21" s="51"/>
      <c r="D21" s="51"/>
      <c r="E21" s="51"/>
      <c r="F21" s="51"/>
    </row>
    <row r="22" spans="1:6" ht="53.25" customHeight="1" x14ac:dyDescent="0.25">
      <c r="A22" s="8" t="s">
        <v>22</v>
      </c>
      <c r="B22" s="7" t="s">
        <v>486</v>
      </c>
      <c r="C22" s="9" t="s">
        <v>23</v>
      </c>
      <c r="D22" s="9">
        <v>2022</v>
      </c>
      <c r="E22" s="9">
        <v>2027</v>
      </c>
      <c r="F22" s="9" t="s">
        <v>547</v>
      </c>
    </row>
    <row r="23" spans="1:6" ht="18" customHeight="1" x14ac:dyDescent="0.25">
      <c r="A23" s="8" t="s">
        <v>24</v>
      </c>
      <c r="B23" s="7" t="s">
        <v>488</v>
      </c>
      <c r="C23" s="9" t="s">
        <v>30</v>
      </c>
      <c r="D23" s="9">
        <v>2022</v>
      </c>
      <c r="E23" s="9">
        <v>2023</v>
      </c>
      <c r="F23" s="9" t="s">
        <v>239</v>
      </c>
    </row>
    <row r="24" spans="1:6" ht="28.5" customHeight="1" x14ac:dyDescent="0.25">
      <c r="A24" s="8" t="s">
        <v>26</v>
      </c>
      <c r="B24" s="7" t="s">
        <v>511</v>
      </c>
      <c r="C24" s="9" t="s">
        <v>600</v>
      </c>
      <c r="D24" s="9">
        <v>2022</v>
      </c>
      <c r="E24" s="9">
        <v>2027</v>
      </c>
      <c r="F24" s="9" t="s">
        <v>239</v>
      </c>
    </row>
    <row r="25" spans="1:6" ht="20.25" customHeight="1" x14ac:dyDescent="0.25">
      <c r="A25" s="57" t="s">
        <v>549</v>
      </c>
      <c r="B25" s="57"/>
      <c r="C25" s="57"/>
      <c r="D25" s="57"/>
      <c r="E25" s="57"/>
      <c r="F25" s="57"/>
    </row>
    <row r="26" spans="1:6" ht="18" customHeight="1" x14ac:dyDescent="0.25">
      <c r="A26" s="47" t="s">
        <v>356</v>
      </c>
      <c r="B26" s="72" t="s">
        <v>53</v>
      </c>
      <c r="C26" s="47" t="s">
        <v>577</v>
      </c>
      <c r="D26" s="9">
        <v>2022</v>
      </c>
      <c r="E26" s="9">
        <v>2027</v>
      </c>
      <c r="F26" s="47" t="s">
        <v>610</v>
      </c>
    </row>
    <row r="27" spans="1:6" ht="18" customHeight="1" x14ac:dyDescent="0.25">
      <c r="A27" s="49"/>
      <c r="B27" s="73"/>
      <c r="C27" s="49"/>
      <c r="D27" s="75" t="s">
        <v>240</v>
      </c>
      <c r="E27" s="106"/>
      <c r="F27" s="49"/>
    </row>
    <row r="28" spans="1:6" ht="18" customHeight="1" x14ac:dyDescent="0.25">
      <c r="A28" s="47" t="s">
        <v>357</v>
      </c>
      <c r="B28" s="72" t="s">
        <v>54</v>
      </c>
      <c r="C28" s="47" t="s">
        <v>577</v>
      </c>
      <c r="D28" s="9">
        <v>2022</v>
      </c>
      <c r="E28" s="9">
        <v>2027</v>
      </c>
      <c r="F28" s="47" t="s">
        <v>610</v>
      </c>
    </row>
    <row r="29" spans="1:6" ht="18" customHeight="1" x14ac:dyDescent="0.25">
      <c r="A29" s="49"/>
      <c r="B29" s="73"/>
      <c r="C29" s="49"/>
      <c r="D29" s="75" t="s">
        <v>240</v>
      </c>
      <c r="E29" s="106"/>
      <c r="F29" s="49"/>
    </row>
    <row r="30" spans="1:6" ht="18" customHeight="1" x14ac:dyDescent="0.25">
      <c r="A30" s="47" t="s">
        <v>358</v>
      </c>
      <c r="B30" s="72" t="s">
        <v>55</v>
      </c>
      <c r="C30" s="47" t="s">
        <v>577</v>
      </c>
      <c r="D30" s="9">
        <v>2022</v>
      </c>
      <c r="E30" s="9">
        <v>2027</v>
      </c>
      <c r="F30" s="47" t="s">
        <v>610</v>
      </c>
    </row>
    <row r="31" spans="1:6" ht="18" customHeight="1" x14ac:dyDescent="0.25">
      <c r="A31" s="49"/>
      <c r="B31" s="73"/>
      <c r="C31" s="49"/>
      <c r="D31" s="75" t="s">
        <v>240</v>
      </c>
      <c r="E31" s="106"/>
      <c r="F31" s="49"/>
    </row>
    <row r="32" spans="1:6" ht="18" customHeight="1" x14ac:dyDescent="0.25">
      <c r="A32" s="47" t="s">
        <v>359</v>
      </c>
      <c r="B32" s="72" t="s">
        <v>56</v>
      </c>
      <c r="C32" s="47" t="s">
        <v>577</v>
      </c>
      <c r="D32" s="9">
        <v>2022</v>
      </c>
      <c r="E32" s="9">
        <v>2027</v>
      </c>
      <c r="F32" s="47" t="s">
        <v>610</v>
      </c>
    </row>
    <row r="33" spans="1:6" ht="18" customHeight="1" x14ac:dyDescent="0.25">
      <c r="A33" s="49"/>
      <c r="B33" s="73"/>
      <c r="C33" s="49"/>
      <c r="D33" s="75" t="s">
        <v>240</v>
      </c>
      <c r="E33" s="106"/>
      <c r="F33" s="49"/>
    </row>
    <row r="34" spans="1:6" ht="18" customHeight="1" x14ac:dyDescent="0.25">
      <c r="A34" s="47" t="s">
        <v>360</v>
      </c>
      <c r="B34" s="72" t="s">
        <v>57</v>
      </c>
      <c r="C34" s="47" t="s">
        <v>577</v>
      </c>
      <c r="D34" s="9">
        <v>2022</v>
      </c>
      <c r="E34" s="9">
        <v>2027</v>
      </c>
      <c r="F34" s="47" t="s">
        <v>610</v>
      </c>
    </row>
    <row r="35" spans="1:6" ht="18" customHeight="1" x14ac:dyDescent="0.25">
      <c r="A35" s="49"/>
      <c r="B35" s="73"/>
      <c r="C35" s="49"/>
      <c r="D35" s="75" t="s">
        <v>240</v>
      </c>
      <c r="E35" s="106"/>
      <c r="F35" s="49"/>
    </row>
    <row r="36" spans="1:6" ht="18" customHeight="1" x14ac:dyDescent="0.25">
      <c r="A36" s="47" t="s">
        <v>361</v>
      </c>
      <c r="B36" s="72" t="s">
        <v>58</v>
      </c>
      <c r="C36" s="47" t="s">
        <v>577</v>
      </c>
      <c r="D36" s="9">
        <v>2022</v>
      </c>
      <c r="E36" s="9">
        <v>2027</v>
      </c>
      <c r="F36" s="47" t="s">
        <v>610</v>
      </c>
    </row>
    <row r="37" spans="1:6" ht="18" customHeight="1" x14ac:dyDescent="0.25">
      <c r="A37" s="49"/>
      <c r="B37" s="73"/>
      <c r="C37" s="49"/>
      <c r="D37" s="75" t="s">
        <v>240</v>
      </c>
      <c r="E37" s="106"/>
      <c r="F37" s="49"/>
    </row>
    <row r="38" spans="1:6" ht="18" customHeight="1" x14ac:dyDescent="0.25">
      <c r="A38" s="47" t="s">
        <v>362</v>
      </c>
      <c r="B38" s="72" t="s">
        <v>59</v>
      </c>
      <c r="C38" s="47" t="s">
        <v>577</v>
      </c>
      <c r="D38" s="9">
        <v>2022</v>
      </c>
      <c r="E38" s="9">
        <v>2027</v>
      </c>
      <c r="F38" s="55" t="s">
        <v>610</v>
      </c>
    </row>
    <row r="39" spans="1:6" ht="18" customHeight="1" x14ac:dyDescent="0.25">
      <c r="A39" s="49"/>
      <c r="B39" s="73"/>
      <c r="C39" s="49"/>
      <c r="D39" s="75" t="s">
        <v>240</v>
      </c>
      <c r="E39" s="106"/>
      <c r="F39" s="55"/>
    </row>
    <row r="40" spans="1:6" ht="18" customHeight="1" x14ac:dyDescent="0.25">
      <c r="A40" s="47" t="s">
        <v>363</v>
      </c>
      <c r="B40" s="72" t="s">
        <v>60</v>
      </c>
      <c r="C40" s="47" t="s">
        <v>577</v>
      </c>
      <c r="D40" s="9">
        <v>2022</v>
      </c>
      <c r="E40" s="9">
        <v>2027</v>
      </c>
      <c r="F40" s="55" t="s">
        <v>610</v>
      </c>
    </row>
    <row r="41" spans="1:6" ht="18" customHeight="1" x14ac:dyDescent="0.25">
      <c r="A41" s="49"/>
      <c r="B41" s="73"/>
      <c r="C41" s="49"/>
      <c r="D41" s="75" t="s">
        <v>240</v>
      </c>
      <c r="E41" s="106"/>
      <c r="F41" s="55"/>
    </row>
    <row r="42" spans="1:6" x14ac:dyDescent="0.25">
      <c r="A42" s="57" t="s">
        <v>664</v>
      </c>
      <c r="B42" s="57"/>
      <c r="C42" s="57"/>
      <c r="D42" s="57"/>
      <c r="E42" s="57"/>
      <c r="F42" s="57"/>
    </row>
    <row r="43" spans="1:6" ht="83.25" customHeight="1" x14ac:dyDescent="0.25">
      <c r="A43" s="8" t="s">
        <v>366</v>
      </c>
      <c r="B43" s="7" t="s">
        <v>598</v>
      </c>
      <c r="C43" s="9" t="s">
        <v>585</v>
      </c>
      <c r="D43" s="9">
        <v>2022</v>
      </c>
      <c r="E43" s="9">
        <v>2027</v>
      </c>
      <c r="F43" s="9" t="s">
        <v>252</v>
      </c>
    </row>
    <row r="44" spans="1:6" ht="75.75" customHeight="1" x14ac:dyDescent="0.25">
      <c r="A44" s="8" t="s">
        <v>367</v>
      </c>
      <c r="B44" s="7" t="s">
        <v>434</v>
      </c>
      <c r="C44" s="9" t="s">
        <v>63</v>
      </c>
      <c r="D44" s="9">
        <v>2022</v>
      </c>
      <c r="E44" s="9">
        <v>2027</v>
      </c>
      <c r="F44" s="9" t="s">
        <v>254</v>
      </c>
    </row>
    <row r="45" spans="1:6" ht="36" customHeight="1" x14ac:dyDescent="0.25">
      <c r="A45" s="8" t="s">
        <v>368</v>
      </c>
      <c r="B45" s="7" t="s">
        <v>71</v>
      </c>
      <c r="C45" s="9" t="s">
        <v>63</v>
      </c>
      <c r="D45" s="9">
        <v>2022</v>
      </c>
      <c r="E45" s="9">
        <v>2027</v>
      </c>
      <c r="F45" s="9" t="s">
        <v>524</v>
      </c>
    </row>
    <row r="46" spans="1:6" ht="51" customHeight="1" x14ac:dyDescent="0.25">
      <c r="A46" s="8" t="s">
        <v>369</v>
      </c>
      <c r="B46" s="7" t="s">
        <v>493</v>
      </c>
      <c r="C46" s="9" t="s">
        <v>63</v>
      </c>
      <c r="D46" s="9">
        <v>2022</v>
      </c>
      <c r="E46" s="9">
        <v>2027</v>
      </c>
      <c r="F46" s="9" t="s">
        <v>523</v>
      </c>
    </row>
    <row r="47" spans="1:6" ht="36" customHeight="1" x14ac:dyDescent="0.25">
      <c r="A47" s="8" t="s">
        <v>370</v>
      </c>
      <c r="B47" s="7" t="s">
        <v>597</v>
      </c>
      <c r="C47" s="9" t="s">
        <v>577</v>
      </c>
      <c r="D47" s="9">
        <v>2022</v>
      </c>
      <c r="E47" s="9">
        <v>2027</v>
      </c>
      <c r="F47" s="9" t="s">
        <v>524</v>
      </c>
    </row>
    <row r="48" spans="1:6" ht="58.5" customHeight="1" x14ac:dyDescent="0.25">
      <c r="A48" s="8" t="s">
        <v>371</v>
      </c>
      <c r="B48" s="7" t="s">
        <v>596</v>
      </c>
      <c r="C48" s="9" t="s">
        <v>65</v>
      </c>
      <c r="D48" s="9">
        <v>2022</v>
      </c>
      <c r="E48" s="9">
        <v>2027</v>
      </c>
      <c r="F48" s="9" t="s">
        <v>254</v>
      </c>
    </row>
    <row r="49" spans="1:6" ht="25.5" customHeight="1" x14ac:dyDescent="0.25">
      <c r="A49" s="8" t="s">
        <v>372</v>
      </c>
      <c r="B49" s="7" t="s">
        <v>69</v>
      </c>
      <c r="C49" s="9" t="s">
        <v>63</v>
      </c>
      <c r="D49" s="9">
        <v>2022</v>
      </c>
      <c r="E49" s="9">
        <v>2027</v>
      </c>
      <c r="F49" s="9" t="s">
        <v>255</v>
      </c>
    </row>
    <row r="50" spans="1:6" ht="77.25" customHeight="1" x14ac:dyDescent="0.25">
      <c r="A50" s="8" t="s">
        <v>373</v>
      </c>
      <c r="B50" s="7" t="s">
        <v>609</v>
      </c>
      <c r="C50" s="9" t="s">
        <v>577</v>
      </c>
      <c r="D50" s="9">
        <v>2022</v>
      </c>
      <c r="E50" s="9">
        <v>2027</v>
      </c>
      <c r="F50" s="9" t="s">
        <v>254</v>
      </c>
    </row>
    <row r="51" spans="1:6" ht="29.25" customHeight="1" x14ac:dyDescent="0.25">
      <c r="A51" s="8" t="s">
        <v>374</v>
      </c>
      <c r="B51" s="7" t="s">
        <v>594</v>
      </c>
      <c r="C51" s="9" t="s">
        <v>577</v>
      </c>
      <c r="D51" s="9">
        <v>2022</v>
      </c>
      <c r="E51" s="9">
        <v>2027</v>
      </c>
      <c r="F51" s="9" t="s">
        <v>256</v>
      </c>
    </row>
    <row r="52" spans="1:6" ht="43.5" customHeight="1" x14ac:dyDescent="0.25">
      <c r="A52" s="22" t="s">
        <v>375</v>
      </c>
      <c r="B52" s="28" t="s">
        <v>196</v>
      </c>
      <c r="C52" s="6" t="s">
        <v>608</v>
      </c>
      <c r="D52" s="9">
        <v>2022</v>
      </c>
      <c r="E52" s="9">
        <v>2027</v>
      </c>
      <c r="F52" s="9" t="s">
        <v>524</v>
      </c>
    </row>
    <row r="53" spans="1:6" x14ac:dyDescent="0.25">
      <c r="A53" s="57" t="s">
        <v>72</v>
      </c>
      <c r="B53" s="57"/>
      <c r="C53" s="57"/>
      <c r="D53" s="57"/>
      <c r="E53" s="57"/>
      <c r="F53" s="57"/>
    </row>
    <row r="54" spans="1:6" ht="37.5" customHeight="1" x14ac:dyDescent="0.25">
      <c r="A54" s="8" t="s">
        <v>377</v>
      </c>
      <c r="B54" s="7" t="s">
        <v>494</v>
      </c>
      <c r="C54" s="9" t="s">
        <v>63</v>
      </c>
      <c r="D54" s="24">
        <v>2022</v>
      </c>
      <c r="E54" s="24">
        <v>2027</v>
      </c>
      <c r="F54" s="9" t="s">
        <v>260</v>
      </c>
    </row>
    <row r="55" spans="1:6" ht="39.75" customHeight="1" x14ac:dyDescent="0.25">
      <c r="A55" s="8" t="s">
        <v>11</v>
      </c>
      <c r="B55" s="7" t="s">
        <v>435</v>
      </c>
      <c r="C55" s="9" t="s">
        <v>577</v>
      </c>
      <c r="D55" s="24">
        <v>2022</v>
      </c>
      <c r="E55" s="24">
        <v>2027</v>
      </c>
      <c r="F55" s="9" t="s">
        <v>261</v>
      </c>
    </row>
    <row r="56" spans="1:6" ht="48" customHeight="1" x14ac:dyDescent="0.25">
      <c r="A56" s="8" t="s">
        <v>140</v>
      </c>
      <c r="B56" s="7" t="s">
        <v>607</v>
      </c>
      <c r="C56" s="9" t="s">
        <v>592</v>
      </c>
      <c r="D56" s="24">
        <v>2022</v>
      </c>
      <c r="E56" s="24">
        <v>2027</v>
      </c>
      <c r="F56" s="9" t="s">
        <v>606</v>
      </c>
    </row>
    <row r="57" spans="1:6" x14ac:dyDescent="0.25">
      <c r="A57" s="57" t="s">
        <v>74</v>
      </c>
      <c r="B57" s="57"/>
      <c r="C57" s="57"/>
      <c r="D57" s="57"/>
      <c r="E57" s="57"/>
      <c r="F57" s="57"/>
    </row>
    <row r="58" spans="1:6" ht="29.25" customHeight="1" x14ac:dyDescent="0.25">
      <c r="A58" s="8" t="s">
        <v>379</v>
      </c>
      <c r="B58" s="7" t="s">
        <v>591</v>
      </c>
      <c r="C58" s="9" t="s">
        <v>75</v>
      </c>
      <c r="D58" s="24">
        <v>2022</v>
      </c>
      <c r="E58" s="24">
        <v>2027</v>
      </c>
      <c r="F58" s="9" t="s">
        <v>262</v>
      </c>
    </row>
    <row r="59" spans="1:6" ht="22.5" customHeight="1" x14ac:dyDescent="0.25">
      <c r="A59" s="8" t="s">
        <v>380</v>
      </c>
      <c r="B59" s="7" t="s">
        <v>590</v>
      </c>
      <c r="C59" s="9" t="s">
        <v>75</v>
      </c>
      <c r="D59" s="24">
        <v>2022</v>
      </c>
      <c r="E59" s="24">
        <v>2027</v>
      </c>
      <c r="F59" s="9" t="s">
        <v>262</v>
      </c>
    </row>
    <row r="60" spans="1:6" ht="29.25" customHeight="1" x14ac:dyDescent="0.25">
      <c r="A60" s="8" t="s">
        <v>381</v>
      </c>
      <c r="B60" s="7" t="s">
        <v>589</v>
      </c>
      <c r="C60" s="9" t="s">
        <v>75</v>
      </c>
      <c r="D60" s="24">
        <v>2022</v>
      </c>
      <c r="E60" s="24">
        <v>2027</v>
      </c>
      <c r="F60" s="9" t="s">
        <v>262</v>
      </c>
    </row>
    <row r="61" spans="1:6" ht="29.25" customHeight="1" x14ac:dyDescent="0.25">
      <c r="A61" s="8" t="s">
        <v>77</v>
      </c>
      <c r="B61" s="7" t="s">
        <v>588</v>
      </c>
      <c r="C61" s="9" t="s">
        <v>75</v>
      </c>
      <c r="D61" s="24">
        <v>2022</v>
      </c>
      <c r="E61" s="24">
        <v>2027</v>
      </c>
      <c r="F61" s="9" t="s">
        <v>263</v>
      </c>
    </row>
    <row r="62" spans="1:6" ht="30.75" customHeight="1" x14ac:dyDescent="0.25">
      <c r="A62" s="8" t="s">
        <v>382</v>
      </c>
      <c r="B62" s="7" t="s">
        <v>605</v>
      </c>
      <c r="C62" s="9" t="s">
        <v>75</v>
      </c>
      <c r="D62" s="24">
        <v>2022</v>
      </c>
      <c r="E62" s="24">
        <v>2027</v>
      </c>
      <c r="F62" s="9" t="s">
        <v>264</v>
      </c>
    </row>
    <row r="63" spans="1:6" ht="72.75" customHeight="1" x14ac:dyDescent="0.25">
      <c r="A63" s="8" t="s">
        <v>383</v>
      </c>
      <c r="B63" s="7" t="s">
        <v>78</v>
      </c>
      <c r="C63" s="9" t="s">
        <v>577</v>
      </c>
      <c r="D63" s="24">
        <v>2022</v>
      </c>
      <c r="E63" s="24">
        <v>2027</v>
      </c>
      <c r="F63" s="9" t="s">
        <v>265</v>
      </c>
    </row>
    <row r="64" spans="1:6" ht="30.75" customHeight="1" x14ac:dyDescent="0.25">
      <c r="A64" s="8" t="s">
        <v>384</v>
      </c>
      <c r="B64" s="7" t="s">
        <v>545</v>
      </c>
      <c r="C64" s="9" t="s">
        <v>577</v>
      </c>
      <c r="D64" s="24">
        <v>2022</v>
      </c>
      <c r="E64" s="24">
        <v>2027</v>
      </c>
      <c r="F64" s="9" t="s">
        <v>266</v>
      </c>
    </row>
    <row r="65" spans="1:6" x14ac:dyDescent="0.25">
      <c r="A65" s="57" t="s">
        <v>79</v>
      </c>
      <c r="B65" s="57"/>
      <c r="C65" s="57"/>
      <c r="D65" s="57"/>
      <c r="E65" s="57"/>
      <c r="F65" s="57"/>
    </row>
    <row r="66" spans="1:6" ht="51" customHeight="1" x14ac:dyDescent="0.25">
      <c r="A66" s="8" t="s">
        <v>386</v>
      </c>
      <c r="B66" s="7" t="s">
        <v>80</v>
      </c>
      <c r="C66" s="9" t="s">
        <v>63</v>
      </c>
      <c r="D66" s="24">
        <v>2022</v>
      </c>
      <c r="E66" s="24">
        <v>2027</v>
      </c>
      <c r="F66" s="9" t="s">
        <v>261</v>
      </c>
    </row>
    <row r="67" spans="1:6" ht="51" customHeight="1" x14ac:dyDescent="0.25">
      <c r="A67" s="8" t="s">
        <v>387</v>
      </c>
      <c r="B67" s="7" t="s">
        <v>81</v>
      </c>
      <c r="C67" s="9" t="s">
        <v>63</v>
      </c>
      <c r="D67" s="24">
        <v>2022</v>
      </c>
      <c r="E67" s="24">
        <v>2027</v>
      </c>
      <c r="F67" s="9" t="s">
        <v>267</v>
      </c>
    </row>
    <row r="68" spans="1:6" ht="33" customHeight="1" x14ac:dyDescent="0.25">
      <c r="A68" s="8" t="s">
        <v>388</v>
      </c>
      <c r="B68" s="7" t="s">
        <v>82</v>
      </c>
      <c r="C68" s="9" t="s">
        <v>63</v>
      </c>
      <c r="D68" s="24">
        <v>2022</v>
      </c>
      <c r="E68" s="24">
        <v>2027</v>
      </c>
      <c r="F68" s="9" t="s">
        <v>268</v>
      </c>
    </row>
    <row r="69" spans="1:6" ht="42" customHeight="1" x14ac:dyDescent="0.25">
      <c r="A69" s="8" t="s">
        <v>389</v>
      </c>
      <c r="B69" s="7" t="s">
        <v>586</v>
      </c>
      <c r="C69" s="9" t="s">
        <v>585</v>
      </c>
      <c r="D69" s="24">
        <v>2022</v>
      </c>
      <c r="E69" s="24">
        <v>2027</v>
      </c>
      <c r="F69" s="9" t="s">
        <v>269</v>
      </c>
    </row>
    <row r="70" spans="1:6" ht="33" customHeight="1" x14ac:dyDescent="0.25">
      <c r="A70" s="8" t="s">
        <v>490</v>
      </c>
      <c r="B70" s="7" t="s">
        <v>491</v>
      </c>
      <c r="C70" s="9" t="s">
        <v>63</v>
      </c>
      <c r="D70" s="24">
        <v>2022</v>
      </c>
      <c r="E70" s="24">
        <v>2027</v>
      </c>
      <c r="F70" s="9" t="s">
        <v>524</v>
      </c>
    </row>
    <row r="71" spans="1:6" x14ac:dyDescent="0.25">
      <c r="A71" s="57" t="s">
        <v>84</v>
      </c>
      <c r="B71" s="57"/>
      <c r="C71" s="57"/>
      <c r="D71" s="57"/>
      <c r="E71" s="57"/>
      <c r="F71" s="57"/>
    </row>
    <row r="72" spans="1:6" ht="55.5" customHeight="1" x14ac:dyDescent="0.25">
      <c r="A72" s="8" t="s">
        <v>391</v>
      </c>
      <c r="B72" s="7" t="s">
        <v>85</v>
      </c>
      <c r="C72" s="9" t="s">
        <v>63</v>
      </c>
      <c r="D72" s="24">
        <v>2022</v>
      </c>
      <c r="E72" s="24">
        <v>2027</v>
      </c>
      <c r="F72" s="9" t="s">
        <v>270</v>
      </c>
    </row>
    <row r="73" spans="1:6" ht="40.5" customHeight="1" x14ac:dyDescent="0.25">
      <c r="A73" s="55" t="s">
        <v>392</v>
      </c>
      <c r="B73" s="7" t="s">
        <v>86</v>
      </c>
      <c r="C73" s="57" t="s">
        <v>63</v>
      </c>
      <c r="D73" s="109">
        <v>2022</v>
      </c>
      <c r="E73" s="109">
        <v>2027</v>
      </c>
      <c r="F73" s="57" t="s">
        <v>271</v>
      </c>
    </row>
    <row r="74" spans="1:6" ht="19.5" customHeight="1" x14ac:dyDescent="0.25">
      <c r="A74" s="55"/>
      <c r="B74" s="13" t="s">
        <v>478</v>
      </c>
      <c r="C74" s="57"/>
      <c r="D74" s="109"/>
      <c r="E74" s="109"/>
      <c r="F74" s="57"/>
    </row>
    <row r="75" spans="1:6" x14ac:dyDescent="0.25">
      <c r="A75" s="55"/>
      <c r="B75" s="13" t="s">
        <v>584</v>
      </c>
      <c r="C75" s="57"/>
      <c r="D75" s="109"/>
      <c r="E75" s="109"/>
      <c r="F75" s="57"/>
    </row>
    <row r="76" spans="1:6" ht="28.5" customHeight="1" x14ac:dyDescent="0.25">
      <c r="A76" s="8" t="s">
        <v>393</v>
      </c>
      <c r="B76" s="7" t="s">
        <v>87</v>
      </c>
      <c r="C76" s="9" t="s">
        <v>63</v>
      </c>
      <c r="D76" s="24">
        <v>2022</v>
      </c>
      <c r="E76" s="24">
        <v>2027</v>
      </c>
      <c r="F76" s="9" t="s">
        <v>272</v>
      </c>
    </row>
    <row r="77" spans="1:6" ht="41.25" customHeight="1" x14ac:dyDescent="0.25">
      <c r="A77" s="8" t="s">
        <v>394</v>
      </c>
      <c r="B77" s="7" t="s">
        <v>583</v>
      </c>
      <c r="C77" s="9" t="s">
        <v>577</v>
      </c>
      <c r="D77" s="24">
        <v>2022</v>
      </c>
      <c r="E77" s="24">
        <v>2027</v>
      </c>
      <c r="F77" s="9" t="s">
        <v>274</v>
      </c>
    </row>
    <row r="78" spans="1:6" ht="29.25" customHeight="1" x14ac:dyDescent="0.25">
      <c r="A78" s="8" t="s">
        <v>395</v>
      </c>
      <c r="B78" s="7" t="s">
        <v>436</v>
      </c>
      <c r="C78" s="9" t="s">
        <v>577</v>
      </c>
      <c r="D78" s="24">
        <v>2022</v>
      </c>
      <c r="E78" s="24">
        <v>2027</v>
      </c>
      <c r="F78" s="9" t="s">
        <v>275</v>
      </c>
    </row>
    <row r="79" spans="1:6" ht="18" customHeight="1" x14ac:dyDescent="0.25">
      <c r="A79" s="57" t="s">
        <v>92</v>
      </c>
      <c r="B79" s="57"/>
      <c r="C79" s="57"/>
      <c r="D79" s="57"/>
      <c r="E79" s="57"/>
      <c r="F79" s="57"/>
    </row>
    <row r="80" spans="1:6" ht="42" customHeight="1" x14ac:dyDescent="0.25">
      <c r="A80" s="8" t="s">
        <v>401</v>
      </c>
      <c r="B80" s="7" t="s">
        <v>93</v>
      </c>
      <c r="C80" s="9" t="s">
        <v>63</v>
      </c>
      <c r="D80" s="24">
        <v>2022</v>
      </c>
      <c r="E80" s="24">
        <v>2027</v>
      </c>
      <c r="F80" s="9" t="s">
        <v>276</v>
      </c>
    </row>
    <row r="81" spans="1:6" ht="30" customHeight="1" x14ac:dyDescent="0.25">
      <c r="A81" s="8" t="s">
        <v>402</v>
      </c>
      <c r="B81" s="7" t="s">
        <v>94</v>
      </c>
      <c r="C81" s="9" t="s">
        <v>63</v>
      </c>
      <c r="D81" s="24">
        <v>2022</v>
      </c>
      <c r="E81" s="24">
        <v>2027</v>
      </c>
      <c r="F81" s="9" t="s">
        <v>276</v>
      </c>
    </row>
    <row r="82" spans="1:6" ht="33" customHeight="1" x14ac:dyDescent="0.25">
      <c r="A82" s="8" t="s">
        <v>403</v>
      </c>
      <c r="B82" s="7" t="s">
        <v>95</v>
      </c>
      <c r="C82" s="9" t="s">
        <v>63</v>
      </c>
      <c r="D82" s="24">
        <v>2022</v>
      </c>
      <c r="E82" s="24">
        <v>2027</v>
      </c>
      <c r="F82" s="9" t="s">
        <v>276</v>
      </c>
    </row>
    <row r="83" spans="1:6" ht="18" customHeight="1" x14ac:dyDescent="0.25">
      <c r="A83" s="57" t="s">
        <v>665</v>
      </c>
      <c r="B83" s="57"/>
      <c r="C83" s="57"/>
      <c r="D83" s="57"/>
      <c r="E83" s="57"/>
      <c r="F83" s="57"/>
    </row>
    <row r="84" spans="1:6" ht="23.25" customHeight="1" x14ac:dyDescent="0.25">
      <c r="A84" s="8" t="s">
        <v>653</v>
      </c>
      <c r="B84" s="7" t="s">
        <v>654</v>
      </c>
      <c r="C84" s="9" t="s">
        <v>577</v>
      </c>
      <c r="D84" s="24">
        <v>2024</v>
      </c>
      <c r="E84" s="24">
        <v>2027</v>
      </c>
      <c r="F84" s="9" t="s">
        <v>524</v>
      </c>
    </row>
    <row r="85" spans="1:6" ht="18" customHeight="1" x14ac:dyDescent="0.25">
      <c r="A85" s="57" t="s">
        <v>633</v>
      </c>
      <c r="B85" s="57"/>
      <c r="C85" s="57"/>
      <c r="D85" s="57"/>
      <c r="E85" s="57"/>
      <c r="F85" s="57"/>
    </row>
    <row r="86" spans="1:6" ht="18" customHeight="1" x14ac:dyDescent="0.25">
      <c r="A86" s="57" t="s">
        <v>97</v>
      </c>
      <c r="B86" s="57"/>
      <c r="C86" s="57"/>
      <c r="D86" s="57"/>
      <c r="E86" s="57"/>
      <c r="F86" s="57"/>
    </row>
    <row r="87" spans="1:6" ht="43.5" customHeight="1" x14ac:dyDescent="0.25">
      <c r="A87" s="8" t="s">
        <v>351</v>
      </c>
      <c r="B87" s="7" t="s">
        <v>525</v>
      </c>
      <c r="C87" s="9" t="s">
        <v>99</v>
      </c>
      <c r="D87" s="24">
        <v>2022</v>
      </c>
      <c r="E87" s="24">
        <v>2027</v>
      </c>
      <c r="F87" s="9" t="s">
        <v>277</v>
      </c>
    </row>
    <row r="88" spans="1:6" ht="40.5" customHeight="1" x14ac:dyDescent="0.25">
      <c r="A88" s="8" t="s">
        <v>352</v>
      </c>
      <c r="B88" s="7" t="s">
        <v>100</v>
      </c>
      <c r="C88" s="9" t="s">
        <v>229</v>
      </c>
      <c r="D88" s="24">
        <v>2022</v>
      </c>
      <c r="E88" s="24">
        <v>2027</v>
      </c>
      <c r="F88" s="9" t="s">
        <v>527</v>
      </c>
    </row>
    <row r="89" spans="1:6" ht="40.5" customHeight="1" x14ac:dyDescent="0.25">
      <c r="A89" s="8" t="s">
        <v>353</v>
      </c>
      <c r="B89" s="7" t="s">
        <v>495</v>
      </c>
      <c r="C89" s="9" t="s">
        <v>577</v>
      </c>
      <c r="D89" s="24">
        <v>2022</v>
      </c>
      <c r="E89" s="24">
        <v>2027</v>
      </c>
      <c r="F89" s="9" t="s">
        <v>526</v>
      </c>
    </row>
    <row r="90" spans="1:6" ht="56.25" customHeight="1" x14ac:dyDescent="0.25">
      <c r="A90" s="8" t="s">
        <v>22</v>
      </c>
      <c r="B90" s="7" t="s">
        <v>582</v>
      </c>
      <c r="C90" s="9" t="s">
        <v>63</v>
      </c>
      <c r="D90" s="24">
        <v>2022</v>
      </c>
      <c r="E90" s="24">
        <v>2027</v>
      </c>
      <c r="F90" s="9" t="s">
        <v>528</v>
      </c>
    </row>
    <row r="91" spans="1:6" ht="40.5" customHeight="1" x14ac:dyDescent="0.25">
      <c r="A91" s="8" t="s">
        <v>24</v>
      </c>
      <c r="B91" s="7" t="s">
        <v>108</v>
      </c>
      <c r="C91" s="9" t="s">
        <v>107</v>
      </c>
      <c r="D91" s="24">
        <v>2022</v>
      </c>
      <c r="E91" s="24">
        <v>2027</v>
      </c>
      <c r="F91" s="9" t="s">
        <v>528</v>
      </c>
    </row>
    <row r="92" spans="1:6" ht="40.5" customHeight="1" x14ac:dyDescent="0.25">
      <c r="A92" s="8" t="s">
        <v>26</v>
      </c>
      <c r="B92" s="7" t="s">
        <v>648</v>
      </c>
      <c r="C92" s="9" t="s">
        <v>63</v>
      </c>
      <c r="D92" s="24">
        <v>2022</v>
      </c>
      <c r="E92" s="24">
        <v>2027</v>
      </c>
      <c r="F92" s="9" t="s">
        <v>528</v>
      </c>
    </row>
    <row r="93" spans="1:6" ht="40.5" customHeight="1" x14ac:dyDescent="0.25">
      <c r="A93" s="22" t="s">
        <v>27</v>
      </c>
      <c r="B93" s="28" t="s">
        <v>604</v>
      </c>
      <c r="C93" s="6"/>
      <c r="D93" s="24">
        <v>2022</v>
      </c>
      <c r="E93" s="24">
        <v>2027</v>
      </c>
      <c r="F93" s="9" t="s">
        <v>452</v>
      </c>
    </row>
    <row r="94" spans="1:6" ht="40.5" customHeight="1" x14ac:dyDescent="0.25">
      <c r="A94" s="8" t="s">
        <v>539</v>
      </c>
      <c r="B94" s="7" t="s">
        <v>122</v>
      </c>
      <c r="C94" s="9" t="s">
        <v>110</v>
      </c>
      <c r="D94" s="24">
        <v>2022</v>
      </c>
      <c r="E94" s="24">
        <v>2027</v>
      </c>
      <c r="F94" s="9" t="s">
        <v>452</v>
      </c>
    </row>
    <row r="95" spans="1:6" ht="73.5" customHeight="1" x14ac:dyDescent="0.25">
      <c r="A95" s="22" t="s">
        <v>540</v>
      </c>
      <c r="B95" s="45" t="s">
        <v>679</v>
      </c>
      <c r="C95" s="6" t="s">
        <v>449</v>
      </c>
      <c r="D95" s="24">
        <v>2022</v>
      </c>
      <c r="E95" s="24">
        <v>2027</v>
      </c>
      <c r="F95" s="9" t="s">
        <v>452</v>
      </c>
    </row>
    <row r="96" spans="1:6" ht="40.5" customHeight="1" x14ac:dyDescent="0.25">
      <c r="A96" s="22" t="s">
        <v>541</v>
      </c>
      <c r="B96" s="28" t="s">
        <v>496</v>
      </c>
      <c r="C96" s="6" t="s">
        <v>497</v>
      </c>
      <c r="D96" s="24">
        <v>2022</v>
      </c>
      <c r="E96" s="24">
        <v>2027</v>
      </c>
      <c r="F96" s="9" t="s">
        <v>452</v>
      </c>
    </row>
    <row r="97" spans="1:6" ht="87" customHeight="1" x14ac:dyDescent="0.25">
      <c r="A97" s="22" t="s">
        <v>542</v>
      </c>
      <c r="B97" s="28" t="s">
        <v>581</v>
      </c>
      <c r="C97" s="6" t="s">
        <v>498</v>
      </c>
      <c r="D97" s="24">
        <v>2022</v>
      </c>
      <c r="E97" s="24">
        <v>2027</v>
      </c>
      <c r="F97" s="9" t="s">
        <v>452</v>
      </c>
    </row>
    <row r="98" spans="1:6" ht="87" customHeight="1" x14ac:dyDescent="0.25">
      <c r="A98" s="22" t="s">
        <v>543</v>
      </c>
      <c r="B98" s="28" t="s">
        <v>580</v>
      </c>
      <c r="C98" s="6" t="s">
        <v>228</v>
      </c>
      <c r="D98" s="24">
        <v>2022</v>
      </c>
      <c r="E98" s="24">
        <v>2027</v>
      </c>
      <c r="F98" s="9" t="s">
        <v>452</v>
      </c>
    </row>
    <row r="99" spans="1:6" ht="50.25" customHeight="1" x14ac:dyDescent="0.25">
      <c r="A99" s="22" t="s">
        <v>544</v>
      </c>
      <c r="B99" s="28" t="s">
        <v>538</v>
      </c>
      <c r="C99" s="6" t="s">
        <v>232</v>
      </c>
      <c r="D99" s="24">
        <v>2023</v>
      </c>
      <c r="E99" s="24">
        <v>2027</v>
      </c>
      <c r="F99" s="9" t="s">
        <v>452</v>
      </c>
    </row>
    <row r="100" spans="1:6" ht="40.5" customHeight="1" x14ac:dyDescent="0.25">
      <c r="A100" s="22" t="s">
        <v>550</v>
      </c>
      <c r="B100" s="28" t="s">
        <v>649</v>
      </c>
      <c r="C100" s="9" t="s">
        <v>110</v>
      </c>
      <c r="D100" s="24">
        <v>2023</v>
      </c>
      <c r="E100" s="24">
        <v>2027</v>
      </c>
      <c r="F100" s="9" t="s">
        <v>452</v>
      </c>
    </row>
    <row r="101" spans="1:6" ht="40.5" customHeight="1" x14ac:dyDescent="0.25">
      <c r="A101" s="22" t="s">
        <v>551</v>
      </c>
      <c r="B101" s="28" t="s">
        <v>650</v>
      </c>
      <c r="C101" s="9" t="s">
        <v>110</v>
      </c>
      <c r="D101" s="24">
        <v>2023</v>
      </c>
      <c r="E101" s="24">
        <v>2027</v>
      </c>
      <c r="F101" s="9" t="s">
        <v>452</v>
      </c>
    </row>
    <row r="102" spans="1:6" ht="40.5" customHeight="1" x14ac:dyDescent="0.25">
      <c r="A102" s="22" t="s">
        <v>666</v>
      </c>
      <c r="B102" s="28" t="s">
        <v>667</v>
      </c>
      <c r="C102" s="9" t="s">
        <v>110</v>
      </c>
      <c r="D102" s="24">
        <v>2024</v>
      </c>
      <c r="E102" s="24">
        <v>2024</v>
      </c>
      <c r="F102" s="9" t="s">
        <v>452</v>
      </c>
    </row>
    <row r="103" spans="1:6" ht="40.5" customHeight="1" x14ac:dyDescent="0.25">
      <c r="A103" s="22" t="s">
        <v>669</v>
      </c>
      <c r="B103" s="28" t="s">
        <v>670</v>
      </c>
      <c r="C103" s="9" t="s">
        <v>110</v>
      </c>
      <c r="D103" s="24">
        <v>2024</v>
      </c>
      <c r="E103" s="24">
        <v>2024</v>
      </c>
      <c r="F103" s="9" t="s">
        <v>452</v>
      </c>
    </row>
    <row r="104" spans="1:6" ht="40.5" customHeight="1" x14ac:dyDescent="0.25">
      <c r="A104" s="22" t="s">
        <v>672</v>
      </c>
      <c r="B104" s="28" t="s">
        <v>673</v>
      </c>
      <c r="C104" s="9" t="s">
        <v>110</v>
      </c>
      <c r="D104" s="24">
        <v>2024</v>
      </c>
      <c r="E104" s="24">
        <v>2024</v>
      </c>
      <c r="F104" s="9" t="s">
        <v>452</v>
      </c>
    </row>
    <row r="105" spans="1:6" ht="40.5" customHeight="1" x14ac:dyDescent="0.25">
      <c r="A105" s="22" t="s">
        <v>675</v>
      </c>
      <c r="B105" s="28" t="s">
        <v>676</v>
      </c>
      <c r="C105" s="9" t="s">
        <v>110</v>
      </c>
      <c r="D105" s="24">
        <v>2024</v>
      </c>
      <c r="E105" s="24">
        <v>2024</v>
      </c>
      <c r="F105" s="9" t="s">
        <v>452</v>
      </c>
    </row>
    <row r="106" spans="1:6" ht="40.5" customHeight="1" x14ac:dyDescent="0.25">
      <c r="A106" s="22" t="s">
        <v>354</v>
      </c>
      <c r="B106" s="28" t="s">
        <v>532</v>
      </c>
      <c r="C106" s="9" t="s">
        <v>63</v>
      </c>
      <c r="D106" s="24">
        <v>2022</v>
      </c>
      <c r="E106" s="24">
        <v>2027</v>
      </c>
      <c r="F106" s="9" t="s">
        <v>533</v>
      </c>
    </row>
    <row r="107" spans="1:6" x14ac:dyDescent="0.25">
      <c r="A107" s="57" t="s">
        <v>123</v>
      </c>
      <c r="B107" s="57"/>
      <c r="C107" s="57"/>
      <c r="D107" s="57"/>
      <c r="E107" s="57"/>
      <c r="F107" s="57"/>
    </row>
    <row r="108" spans="1:6" ht="38.25" x14ac:dyDescent="0.25">
      <c r="A108" s="8" t="s">
        <v>356</v>
      </c>
      <c r="B108" s="7" t="s">
        <v>124</v>
      </c>
      <c r="C108" s="9" t="s">
        <v>65</v>
      </c>
      <c r="D108" s="24">
        <v>2022</v>
      </c>
      <c r="E108" s="24">
        <v>2027</v>
      </c>
      <c r="F108" s="9" t="s">
        <v>289</v>
      </c>
    </row>
    <row r="109" spans="1:6" ht="31.5" customHeight="1" x14ac:dyDescent="0.25">
      <c r="A109" s="8" t="s">
        <v>357</v>
      </c>
      <c r="B109" s="7" t="s">
        <v>499</v>
      </c>
      <c r="C109" s="9" t="s">
        <v>63</v>
      </c>
      <c r="D109" s="24">
        <v>2022</v>
      </c>
      <c r="E109" s="24">
        <v>2027</v>
      </c>
      <c r="F109" s="9" t="s">
        <v>290</v>
      </c>
    </row>
    <row r="110" spans="1:6" x14ac:dyDescent="0.25">
      <c r="A110" s="57" t="s">
        <v>127</v>
      </c>
      <c r="B110" s="57"/>
      <c r="C110" s="57"/>
      <c r="D110" s="57"/>
      <c r="E110" s="57"/>
      <c r="F110" s="57"/>
    </row>
    <row r="111" spans="1:6" ht="31.5" customHeight="1" x14ac:dyDescent="0.25">
      <c r="A111" s="8" t="s">
        <v>366</v>
      </c>
      <c r="B111" s="7" t="s">
        <v>128</v>
      </c>
      <c r="C111" s="9" t="s">
        <v>129</v>
      </c>
      <c r="D111" s="24">
        <v>2022</v>
      </c>
      <c r="E111" s="24">
        <v>2027</v>
      </c>
      <c r="F111" s="9" t="s">
        <v>292</v>
      </c>
    </row>
    <row r="112" spans="1:6" ht="57" customHeight="1" x14ac:dyDescent="0.25">
      <c r="A112" s="47" t="s">
        <v>367</v>
      </c>
      <c r="B112" s="7" t="s">
        <v>680</v>
      </c>
      <c r="C112" s="9" t="s">
        <v>229</v>
      </c>
      <c r="D112" s="24">
        <v>2022</v>
      </c>
      <c r="E112" s="24">
        <v>2027</v>
      </c>
      <c r="F112" s="9" t="s">
        <v>304</v>
      </c>
    </row>
    <row r="113" spans="1:6" ht="28.5" customHeight="1" x14ac:dyDescent="0.25">
      <c r="A113" s="48"/>
      <c r="B113" s="7" t="s">
        <v>421</v>
      </c>
      <c r="C113" s="9" t="s">
        <v>107</v>
      </c>
      <c r="D113" s="24">
        <v>2022</v>
      </c>
      <c r="E113" s="24">
        <v>2018</v>
      </c>
      <c r="F113" s="9" t="s">
        <v>293</v>
      </c>
    </row>
    <row r="114" spans="1:6" ht="42" customHeight="1" x14ac:dyDescent="0.25">
      <c r="A114" s="48"/>
      <c r="B114" s="7" t="s">
        <v>422</v>
      </c>
      <c r="C114" s="9" t="s">
        <v>63</v>
      </c>
      <c r="D114" s="24">
        <v>2022</v>
      </c>
      <c r="E114" s="24">
        <v>2027</v>
      </c>
      <c r="F114" s="9" t="s">
        <v>294</v>
      </c>
    </row>
    <row r="115" spans="1:6" ht="57" customHeight="1" x14ac:dyDescent="0.25">
      <c r="A115" s="48"/>
      <c r="B115" s="7" t="s">
        <v>529</v>
      </c>
      <c r="C115" s="9" t="s">
        <v>131</v>
      </c>
      <c r="D115" s="24">
        <v>2022</v>
      </c>
      <c r="E115" s="24">
        <v>2027</v>
      </c>
      <c r="F115" s="9" t="s">
        <v>302</v>
      </c>
    </row>
    <row r="116" spans="1:6" ht="32.25" customHeight="1" x14ac:dyDescent="0.25">
      <c r="A116" s="48"/>
      <c r="B116" s="7" t="s">
        <v>424</v>
      </c>
      <c r="C116" s="9" t="s">
        <v>107</v>
      </c>
      <c r="D116" s="24">
        <v>2022</v>
      </c>
      <c r="E116" s="24">
        <v>2027</v>
      </c>
      <c r="F116" s="9" t="s">
        <v>296</v>
      </c>
    </row>
    <row r="117" spans="1:6" ht="26.25" customHeight="1" x14ac:dyDescent="0.25">
      <c r="A117" s="48"/>
      <c r="B117" s="7" t="s">
        <v>425</v>
      </c>
      <c r="C117" s="9" t="s">
        <v>577</v>
      </c>
      <c r="D117" s="24">
        <v>2022</v>
      </c>
      <c r="E117" s="24">
        <v>2027</v>
      </c>
      <c r="F117" s="9" t="s">
        <v>297</v>
      </c>
    </row>
    <row r="118" spans="1:6" ht="32.25" customHeight="1" x14ac:dyDescent="0.25">
      <c r="A118" s="48"/>
      <c r="B118" s="7" t="s">
        <v>426</v>
      </c>
      <c r="C118" s="9" t="s">
        <v>230</v>
      </c>
      <c r="D118" s="24">
        <v>2022</v>
      </c>
      <c r="E118" s="24">
        <v>2027</v>
      </c>
      <c r="F118" s="9" t="s">
        <v>298</v>
      </c>
    </row>
    <row r="119" spans="1:6" ht="42" customHeight="1" x14ac:dyDescent="0.25">
      <c r="A119" s="48"/>
      <c r="B119" s="7" t="s">
        <v>651</v>
      </c>
      <c r="C119" s="9" t="s">
        <v>682</v>
      </c>
      <c r="D119" s="24">
        <v>2022</v>
      </c>
      <c r="E119" s="24">
        <v>2027</v>
      </c>
      <c r="F119" s="9" t="s">
        <v>294</v>
      </c>
    </row>
    <row r="120" spans="1:6" ht="32.25" customHeight="1" x14ac:dyDescent="0.25">
      <c r="A120" s="48"/>
      <c r="B120" s="7" t="s">
        <v>428</v>
      </c>
      <c r="C120" s="9" t="s">
        <v>577</v>
      </c>
      <c r="D120" s="24">
        <v>2022</v>
      </c>
      <c r="E120" s="24">
        <v>2027</v>
      </c>
      <c r="F120" s="9" t="s">
        <v>299</v>
      </c>
    </row>
    <row r="121" spans="1:6" ht="32.25" customHeight="1" x14ac:dyDescent="0.25">
      <c r="A121" s="48"/>
      <c r="B121" s="7" t="s">
        <v>429</v>
      </c>
      <c r="C121" s="9" t="s">
        <v>577</v>
      </c>
      <c r="D121" s="24">
        <v>2022</v>
      </c>
      <c r="E121" s="24">
        <v>2027</v>
      </c>
      <c r="F121" s="9" t="s">
        <v>299</v>
      </c>
    </row>
    <row r="122" spans="1:6" ht="39" customHeight="1" x14ac:dyDescent="0.25">
      <c r="A122" s="8" t="s">
        <v>368</v>
      </c>
      <c r="B122" s="7" t="s">
        <v>133</v>
      </c>
      <c r="C122" s="9" t="s">
        <v>134</v>
      </c>
      <c r="D122" s="24">
        <v>2022</v>
      </c>
      <c r="E122" s="24">
        <v>2027</v>
      </c>
      <c r="F122" s="9" t="s">
        <v>292</v>
      </c>
    </row>
    <row r="123" spans="1:6" x14ac:dyDescent="0.25">
      <c r="A123" s="57" t="s">
        <v>136</v>
      </c>
      <c r="B123" s="57"/>
      <c r="C123" s="57"/>
      <c r="D123" s="57"/>
      <c r="E123" s="57"/>
      <c r="F123" s="57"/>
    </row>
    <row r="124" spans="1:6" ht="44.25" customHeight="1" x14ac:dyDescent="0.25">
      <c r="A124" s="8" t="s">
        <v>377</v>
      </c>
      <c r="B124" s="7" t="s">
        <v>501</v>
      </c>
      <c r="C124" s="9" t="s">
        <v>681</v>
      </c>
      <c r="D124" s="24">
        <v>2022</v>
      </c>
      <c r="E124" s="24">
        <v>2027</v>
      </c>
      <c r="F124" s="9" t="s">
        <v>305</v>
      </c>
    </row>
    <row r="125" spans="1:6" ht="42.75" customHeight="1" x14ac:dyDescent="0.25">
      <c r="A125" s="9" t="s">
        <v>11</v>
      </c>
      <c r="B125" s="7" t="s">
        <v>139</v>
      </c>
      <c r="C125" s="9" t="s">
        <v>230</v>
      </c>
      <c r="D125" s="24">
        <v>2022</v>
      </c>
      <c r="E125" s="24">
        <v>2027</v>
      </c>
      <c r="F125" s="9" t="s">
        <v>306</v>
      </c>
    </row>
    <row r="126" spans="1:6" ht="24" customHeight="1" x14ac:dyDescent="0.25">
      <c r="A126" s="9" t="s">
        <v>140</v>
      </c>
      <c r="B126" s="7" t="s">
        <v>148</v>
      </c>
      <c r="C126" s="9" t="s">
        <v>134</v>
      </c>
      <c r="D126" s="24">
        <v>2022</v>
      </c>
      <c r="E126" s="24">
        <v>2027</v>
      </c>
      <c r="F126" s="9" t="s">
        <v>309</v>
      </c>
    </row>
    <row r="127" spans="1:6" ht="24" customHeight="1" x14ac:dyDescent="0.25">
      <c r="A127" s="9" t="s">
        <v>143</v>
      </c>
      <c r="B127" s="7" t="s">
        <v>156</v>
      </c>
      <c r="C127" s="9" t="s">
        <v>229</v>
      </c>
      <c r="D127" s="24">
        <v>2022</v>
      </c>
      <c r="E127" s="24">
        <v>2027</v>
      </c>
      <c r="F127" s="9" t="s">
        <v>312</v>
      </c>
    </row>
    <row r="128" spans="1:6" ht="24" customHeight="1" x14ac:dyDescent="0.25">
      <c r="A128" s="9" t="s">
        <v>145</v>
      </c>
      <c r="B128" s="7" t="s">
        <v>158</v>
      </c>
      <c r="C128" s="9" t="s">
        <v>134</v>
      </c>
      <c r="D128" s="24">
        <v>2022</v>
      </c>
      <c r="E128" s="24">
        <v>2027</v>
      </c>
      <c r="F128" s="9" t="s">
        <v>313</v>
      </c>
    </row>
    <row r="129" spans="1:7" ht="29.25" customHeight="1" x14ac:dyDescent="0.25">
      <c r="A129" s="9" t="s">
        <v>147</v>
      </c>
      <c r="B129" s="7" t="s">
        <v>502</v>
      </c>
      <c r="C129" s="9" t="s">
        <v>63</v>
      </c>
      <c r="D129" s="24">
        <v>2022</v>
      </c>
      <c r="E129" s="24">
        <v>2027</v>
      </c>
      <c r="F129" s="9" t="s">
        <v>315</v>
      </c>
    </row>
    <row r="130" spans="1:7" ht="29.25" customHeight="1" x14ac:dyDescent="0.25">
      <c r="A130" s="9" t="s">
        <v>149</v>
      </c>
      <c r="B130" s="7" t="s">
        <v>165</v>
      </c>
      <c r="C130" s="9" t="s">
        <v>75</v>
      </c>
      <c r="D130" s="24">
        <v>2022</v>
      </c>
      <c r="E130" s="24">
        <v>2027</v>
      </c>
      <c r="F130" s="9" t="s">
        <v>315</v>
      </c>
    </row>
    <row r="131" spans="1:7" x14ac:dyDescent="0.25">
      <c r="A131" s="57" t="s">
        <v>167</v>
      </c>
      <c r="B131" s="57"/>
      <c r="C131" s="57"/>
      <c r="D131" s="57"/>
      <c r="E131" s="57"/>
      <c r="F131" s="57"/>
    </row>
    <row r="132" spans="1:7" ht="86.25" customHeight="1" x14ac:dyDescent="0.25">
      <c r="A132" s="9" t="s">
        <v>379</v>
      </c>
      <c r="B132" s="7" t="s">
        <v>176</v>
      </c>
      <c r="C132" s="9" t="s">
        <v>63</v>
      </c>
      <c r="D132" s="24">
        <v>2022</v>
      </c>
      <c r="E132" s="24">
        <v>2027</v>
      </c>
      <c r="F132" s="9" t="s">
        <v>322</v>
      </c>
      <c r="G132" s="16" t="s">
        <v>612</v>
      </c>
    </row>
    <row r="133" spans="1:7" ht="18.75" x14ac:dyDescent="0.3">
      <c r="F133" s="27"/>
    </row>
  </sheetData>
  <mergeCells count="80">
    <mergeCell ref="A79:F79"/>
    <mergeCell ref="A25:F25"/>
    <mergeCell ref="A8:F8"/>
    <mergeCell ref="D1:F4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  <mergeCell ref="F17:F21"/>
    <mergeCell ref="A28:A29"/>
    <mergeCell ref="B28:B29"/>
    <mergeCell ref="C28:C29"/>
    <mergeCell ref="F28:F29"/>
    <mergeCell ref="D29:E29"/>
    <mergeCell ref="A26:A27"/>
    <mergeCell ref="B26:B27"/>
    <mergeCell ref="C26:C27"/>
    <mergeCell ref="F26:F27"/>
    <mergeCell ref="D27:E27"/>
    <mergeCell ref="A32:A33"/>
    <mergeCell ref="B32:B33"/>
    <mergeCell ref="C32:C33"/>
    <mergeCell ref="F32:F33"/>
    <mergeCell ref="D33:E33"/>
    <mergeCell ref="A30:A31"/>
    <mergeCell ref="B30:B31"/>
    <mergeCell ref="C30:C31"/>
    <mergeCell ref="F30:F31"/>
    <mergeCell ref="D31:E31"/>
    <mergeCell ref="A36:A37"/>
    <mergeCell ref="B36:B37"/>
    <mergeCell ref="C36:C37"/>
    <mergeCell ref="F36:F37"/>
    <mergeCell ref="D37:E37"/>
    <mergeCell ref="A34:A35"/>
    <mergeCell ref="B34:B35"/>
    <mergeCell ref="C34:C35"/>
    <mergeCell ref="F34:F35"/>
    <mergeCell ref="D35:E35"/>
    <mergeCell ref="A40:A41"/>
    <mergeCell ref="B40:B41"/>
    <mergeCell ref="C40:C41"/>
    <mergeCell ref="F40:F41"/>
    <mergeCell ref="D41:E41"/>
    <mergeCell ref="A38:A39"/>
    <mergeCell ref="B38:B39"/>
    <mergeCell ref="C38:C39"/>
    <mergeCell ref="F38:F39"/>
    <mergeCell ref="D39:E39"/>
    <mergeCell ref="A42:F42"/>
    <mergeCell ref="A53:F53"/>
    <mergeCell ref="A57:F57"/>
    <mergeCell ref="A65:F65"/>
    <mergeCell ref="A71:F71"/>
    <mergeCell ref="A73:A75"/>
    <mergeCell ref="C73:C75"/>
    <mergeCell ref="D73:D75"/>
    <mergeCell ref="E73:E75"/>
    <mergeCell ref="F73:F75"/>
    <mergeCell ref="A123:F123"/>
    <mergeCell ref="A131:F131"/>
    <mergeCell ref="A83:F83"/>
    <mergeCell ref="A85:F85"/>
    <mergeCell ref="A86:F86"/>
    <mergeCell ref="A107:F107"/>
    <mergeCell ref="A110:F110"/>
    <mergeCell ref="A112:A121"/>
    <mergeCell ref="F9:F13"/>
    <mergeCell ref="D9:D13"/>
    <mergeCell ref="E9:E13"/>
    <mergeCell ref="D14:D16"/>
    <mergeCell ref="E14:E16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 часть 1</vt:lpstr>
      <vt:lpstr>Приложение 1 индикаторы</vt:lpstr>
      <vt:lpstr>Приложение 3 часть 2</vt:lpstr>
      <vt:lpstr>Перечень часть 1</vt:lpstr>
      <vt:lpstr>Приложение 2 часть 2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  <vt:lpstr>'Приложение 3 часть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2024-12-16T05:52:01Z</dcterms:modified>
</cp:coreProperties>
</file>