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Бюджет 2024-2026\Доходы\Поправки\Ноябрь\"/>
    </mc:Choice>
  </mc:AlternateContent>
  <xr:revisionPtr revIDLastSave="0" documentId="13_ncr:1_{EDBFCFF2-FD43-492F-A5A2-0CC2DE84A986}" xr6:coauthVersionLast="47" xr6:coauthVersionMax="47" xr10:uidLastSave="{00000000-0000-0000-0000-000000000000}"/>
  <bookViews>
    <workbookView xWindow="-120" yWindow="-120" windowWidth="29040" windowHeight="15840" xr2:uid="{00000000-000D-0000-FFFF-FFFF00000000}"/>
  </bookViews>
  <sheets>
    <sheet name="Поправки ноябрь" sheetId="1" r:id="rId1"/>
  </sheets>
  <definedNames>
    <definedName name="_xlnm.Print_Titles" localSheetId="0">'Поправки ноябрь'!$5:$6</definedName>
    <definedName name="_xlnm.Print_Area" localSheetId="0">'Поправки ноябрь'!$A$1:$O$129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9" i="1" l="1"/>
  <c r="H128" i="1"/>
  <c r="H127" i="1"/>
  <c r="H126" i="1"/>
  <c r="H125" i="1"/>
  <c r="H124" i="1"/>
  <c r="H123" i="1"/>
  <c r="H8" i="1"/>
  <c r="G8" i="1"/>
  <c r="F8" i="1"/>
  <c r="D8"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H55" i="1" s="1"/>
  <c r="G56" i="1"/>
  <c r="H56" i="1" s="1"/>
  <c r="G60" i="1"/>
  <c r="G61" i="1"/>
  <c r="G59" i="1" s="1"/>
  <c r="G62" i="1"/>
  <c r="G63" i="1"/>
  <c r="H63" i="1" s="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H96" i="1" s="1"/>
  <c r="G97" i="1"/>
  <c r="G98" i="1"/>
  <c r="H98" i="1" s="1"/>
  <c r="G99" i="1"/>
  <c r="H99" i="1" s="1"/>
  <c r="G100" i="1"/>
  <c r="G101" i="1"/>
  <c r="G102" i="1"/>
  <c r="H102" i="1" s="1"/>
  <c r="G103" i="1"/>
  <c r="H103" i="1" s="1"/>
  <c r="G104" i="1"/>
  <c r="H104" i="1" s="1"/>
  <c r="G105" i="1"/>
  <c r="G106" i="1"/>
  <c r="G107" i="1"/>
  <c r="G108" i="1"/>
  <c r="G109" i="1"/>
  <c r="G110" i="1"/>
  <c r="H110" i="1" s="1"/>
  <c r="G111" i="1"/>
  <c r="H111" i="1" s="1"/>
  <c r="G112" i="1"/>
  <c r="H112" i="1" s="1"/>
  <c r="G113" i="1"/>
  <c r="G114" i="1"/>
  <c r="G115" i="1"/>
  <c r="H115" i="1" s="1"/>
  <c r="G116" i="1"/>
  <c r="G117" i="1"/>
  <c r="G118" i="1"/>
  <c r="H118" i="1" s="1"/>
  <c r="G119" i="1"/>
  <c r="H119" i="1" s="1"/>
  <c r="G120" i="1"/>
  <c r="H120" i="1" s="1"/>
  <c r="G121" i="1"/>
  <c r="G122" i="1"/>
  <c r="G123" i="1"/>
  <c r="G124" i="1"/>
  <c r="G125" i="1"/>
  <c r="G126" i="1"/>
  <c r="G127" i="1"/>
  <c r="G128" i="1"/>
  <c r="H101" i="1"/>
  <c r="H107" i="1"/>
  <c r="H106" i="1"/>
  <c r="H114" i="1"/>
  <c r="H97" i="1"/>
  <c r="H105" i="1"/>
  <c r="H113" i="1"/>
  <c r="G9" i="1"/>
  <c r="H9" i="1" s="1"/>
  <c r="H52" i="1"/>
  <c r="H53" i="1"/>
  <c r="H54" i="1"/>
  <c r="E86" i="1"/>
  <c r="E88" i="1"/>
  <c r="K62" i="1"/>
  <c r="K86" i="1"/>
  <c r="L86" i="1"/>
  <c r="K96" i="1"/>
  <c r="K97" i="1"/>
  <c r="L97" i="1" s="1"/>
  <c r="K98" i="1"/>
  <c r="K99" i="1"/>
  <c r="K100" i="1"/>
  <c r="L100" i="1" s="1"/>
  <c r="K101" i="1"/>
  <c r="L101" i="1" s="1"/>
  <c r="K102" i="1"/>
  <c r="L102" i="1" s="1"/>
  <c r="K103" i="1"/>
  <c r="K104" i="1"/>
  <c r="K105" i="1"/>
  <c r="L105" i="1" s="1"/>
  <c r="K106" i="1"/>
  <c r="K107" i="1"/>
  <c r="L107" i="1" s="1"/>
  <c r="K108" i="1"/>
  <c r="L108" i="1" s="1"/>
  <c r="K109" i="1"/>
  <c r="L109" i="1" s="1"/>
  <c r="K110" i="1"/>
  <c r="L110" i="1" s="1"/>
  <c r="K111" i="1"/>
  <c r="L111" i="1" s="1"/>
  <c r="K112" i="1"/>
  <c r="L112" i="1" s="1"/>
  <c r="K113" i="1"/>
  <c r="L113" i="1" s="1"/>
  <c r="K114" i="1"/>
  <c r="K115" i="1"/>
  <c r="K116" i="1"/>
  <c r="K117" i="1"/>
  <c r="K118" i="1"/>
  <c r="L118" i="1" s="1"/>
  <c r="K119" i="1"/>
  <c r="K120" i="1"/>
  <c r="L119" i="1"/>
  <c r="L120" i="1"/>
  <c r="L117" i="1"/>
  <c r="H100" i="1"/>
  <c r="H109" i="1"/>
  <c r="L96" i="1"/>
  <c r="L98" i="1"/>
  <c r="L99" i="1"/>
  <c r="L103" i="1"/>
  <c r="L104" i="1"/>
  <c r="L106" i="1"/>
  <c r="L114" i="1"/>
  <c r="L115" i="1"/>
  <c r="H108" i="1"/>
  <c r="H117" i="1"/>
  <c r="L63" i="1"/>
  <c r="K64" i="1"/>
  <c r="K65" i="1"/>
  <c r="K66" i="1"/>
  <c r="K67" i="1"/>
  <c r="K68" i="1"/>
  <c r="K69" i="1"/>
  <c r="K70" i="1"/>
  <c r="K71" i="1"/>
  <c r="K72" i="1"/>
  <c r="K73" i="1"/>
  <c r="K74" i="1"/>
  <c r="K75" i="1"/>
  <c r="K76" i="1"/>
  <c r="K77" i="1"/>
  <c r="K78" i="1"/>
  <c r="K79" i="1"/>
  <c r="K80" i="1"/>
  <c r="K81" i="1"/>
  <c r="K82" i="1"/>
  <c r="K83" i="1"/>
  <c r="K84" i="1"/>
  <c r="K85" i="1"/>
  <c r="K87" i="1"/>
  <c r="K88" i="1"/>
  <c r="K89" i="1"/>
  <c r="K90" i="1"/>
  <c r="K91" i="1"/>
  <c r="K92" i="1"/>
  <c r="K93" i="1"/>
  <c r="K94" i="1"/>
  <c r="K63" i="1"/>
  <c r="E94" i="1"/>
  <c r="H60" i="1"/>
  <c r="F84" i="1"/>
  <c r="K60" i="1"/>
  <c r="K61" i="1"/>
  <c r="O39" i="1" l="1"/>
  <c r="L39" i="1"/>
  <c r="H39" i="1"/>
  <c r="H10" i="1" l="1"/>
  <c r="F123" i="1"/>
  <c r="J95" i="1"/>
  <c r="K95" i="1" s="1"/>
  <c r="L95" i="1" s="1"/>
  <c r="J86" i="1"/>
  <c r="J62" i="1" s="1"/>
  <c r="E62" i="1"/>
  <c r="H62" i="1" s="1"/>
  <c r="H64" i="1"/>
  <c r="H65" i="1"/>
  <c r="H67" i="1"/>
  <c r="H68" i="1"/>
  <c r="H69" i="1"/>
  <c r="H70" i="1"/>
  <c r="H71" i="1"/>
  <c r="H72" i="1"/>
  <c r="H73" i="1"/>
  <c r="H77" i="1"/>
  <c r="H78" i="1"/>
  <c r="H84" i="1"/>
  <c r="H85" i="1"/>
  <c r="H88" i="1"/>
  <c r="H89" i="1"/>
  <c r="H91" i="1"/>
  <c r="H92" i="1"/>
  <c r="H93" i="1"/>
  <c r="F62" i="1"/>
  <c r="M62" i="1"/>
  <c r="F59" i="1"/>
  <c r="F58" i="1" s="1"/>
  <c r="E59" i="1"/>
  <c r="D59" i="1"/>
  <c r="I116" i="1"/>
  <c r="J116" i="1"/>
  <c r="L116" i="1" s="1"/>
  <c r="M116" i="1"/>
  <c r="N116" i="1"/>
  <c r="E116" i="1"/>
  <c r="H116" i="1" s="1"/>
  <c r="F116" i="1"/>
  <c r="D116" i="1"/>
  <c r="D113" i="1"/>
  <c r="M94" i="1"/>
  <c r="I94" i="1"/>
  <c r="I62" i="1" s="1"/>
  <c r="D94" i="1"/>
  <c r="D62" i="1" s="1"/>
  <c r="H12" i="1"/>
  <c r="H11" i="1"/>
  <c r="N121" i="1"/>
  <c r="N123" i="1"/>
  <c r="N126" i="1"/>
  <c r="N59" i="1"/>
  <c r="N46" i="1"/>
  <c r="N43" i="1"/>
  <c r="N41" i="1"/>
  <c r="N32" i="1"/>
  <c r="N24" i="1"/>
  <c r="N19" i="1"/>
  <c r="N17" i="1"/>
  <c r="O10" i="1"/>
  <c r="N9" i="1"/>
  <c r="K10" i="1"/>
  <c r="H31" i="1"/>
  <c r="H20" i="1"/>
  <c r="H18" i="1"/>
  <c r="H21" i="1"/>
  <c r="H22" i="1"/>
  <c r="H23" i="1"/>
  <c r="H25" i="1"/>
  <c r="H26" i="1"/>
  <c r="H27" i="1"/>
  <c r="H28" i="1"/>
  <c r="H29" i="1"/>
  <c r="H30" i="1"/>
  <c r="H33" i="1"/>
  <c r="H34" i="1"/>
  <c r="H35" i="1"/>
  <c r="H36" i="1"/>
  <c r="H37" i="1"/>
  <c r="H38" i="1"/>
  <c r="H40" i="1"/>
  <c r="H42" i="1"/>
  <c r="H44" i="1"/>
  <c r="H45" i="1"/>
  <c r="H47" i="1"/>
  <c r="H48" i="1"/>
  <c r="H49" i="1"/>
  <c r="H50" i="1"/>
  <c r="H51" i="1"/>
  <c r="H13" i="1"/>
  <c r="H14" i="1"/>
  <c r="H16" i="1"/>
  <c r="H66" i="1"/>
  <c r="H76" i="1"/>
  <c r="H79" i="1"/>
  <c r="H80" i="1"/>
  <c r="H81" i="1"/>
  <c r="H82" i="1"/>
  <c r="H83" i="1"/>
  <c r="H87" i="1"/>
  <c r="H90" i="1"/>
  <c r="E55" i="1"/>
  <c r="E52" i="1" s="1"/>
  <c r="F55" i="1"/>
  <c r="F52" i="1" s="1"/>
  <c r="I55" i="1"/>
  <c r="I52" i="1" s="1"/>
  <c r="J55" i="1"/>
  <c r="J52" i="1" s="1"/>
  <c r="L55" i="1"/>
  <c r="L52" i="1" s="1"/>
  <c r="M55" i="1"/>
  <c r="M52" i="1" s="1"/>
  <c r="N55" i="1"/>
  <c r="N52" i="1" s="1"/>
  <c r="O55" i="1"/>
  <c r="O52" i="1" s="1"/>
  <c r="D55" i="1"/>
  <c r="D52" i="1" s="1"/>
  <c r="K56" i="1"/>
  <c r="K55" i="1" s="1"/>
  <c r="O38" i="1"/>
  <c r="L38" i="1"/>
  <c r="E9" i="1"/>
  <c r="F9" i="1"/>
  <c r="I9" i="1"/>
  <c r="J9" i="1"/>
  <c r="M9" i="1"/>
  <c r="D9" i="1"/>
  <c r="F57" i="1" l="1"/>
  <c r="E58" i="1"/>
  <c r="E57" i="1" s="1"/>
  <c r="H94" i="1"/>
  <c r="N62" i="1"/>
  <c r="N8" i="1"/>
  <c r="H15" i="1"/>
  <c r="M95" i="1"/>
  <c r="I95" i="1"/>
  <c r="F95" i="1"/>
  <c r="D95" i="1"/>
  <c r="G58" i="1" l="1"/>
  <c r="G57" i="1" s="1"/>
  <c r="G129" i="1" s="1"/>
  <c r="O83" i="1"/>
  <c r="L83" i="1"/>
  <c r="H86" i="1"/>
  <c r="H75" i="1"/>
  <c r="O94" i="1"/>
  <c r="L94" i="1"/>
  <c r="O73" i="1"/>
  <c r="O112" i="1"/>
  <c r="O114" i="1"/>
  <c r="O115" i="1"/>
  <c r="L73" i="1"/>
  <c r="H74" i="1" l="1"/>
  <c r="N95" i="1"/>
  <c r="E95" i="1"/>
  <c r="D17" i="1"/>
  <c r="K124" i="1"/>
  <c r="K125" i="1"/>
  <c r="K127" i="1"/>
  <c r="K128" i="1"/>
  <c r="K122" i="1"/>
  <c r="H95" i="1" l="1"/>
  <c r="O108" i="1"/>
  <c r="O37" i="1"/>
  <c r="K37" i="1"/>
  <c r="L37" i="1" s="1"/>
  <c r="O61" i="1" l="1"/>
  <c r="O63" i="1"/>
  <c r="O64" i="1"/>
  <c r="O65" i="1"/>
  <c r="O66" i="1"/>
  <c r="O67" i="1"/>
  <c r="O68" i="1"/>
  <c r="O69" i="1"/>
  <c r="O70" i="1"/>
  <c r="O71" i="1"/>
  <c r="O72" i="1"/>
  <c r="O74" i="1"/>
  <c r="O75" i="1"/>
  <c r="O76" i="1"/>
  <c r="O77" i="1"/>
  <c r="O78" i="1"/>
  <c r="O79" i="1"/>
  <c r="O80" i="1"/>
  <c r="O81" i="1"/>
  <c r="O82" i="1"/>
  <c r="O84" i="1"/>
  <c r="O85" i="1"/>
  <c r="O86" i="1"/>
  <c r="O87" i="1"/>
  <c r="O88" i="1"/>
  <c r="O89" i="1"/>
  <c r="O90" i="1"/>
  <c r="O91" i="1"/>
  <c r="O92" i="1"/>
  <c r="O93" i="1"/>
  <c r="O96" i="1"/>
  <c r="O97" i="1"/>
  <c r="O98" i="1"/>
  <c r="O99" i="1"/>
  <c r="O100" i="1"/>
  <c r="O101" i="1"/>
  <c r="O102" i="1"/>
  <c r="O103" i="1"/>
  <c r="O104" i="1"/>
  <c r="O105" i="1"/>
  <c r="O106" i="1"/>
  <c r="O107" i="1"/>
  <c r="O109" i="1"/>
  <c r="O110" i="1"/>
  <c r="O111" i="1"/>
  <c r="O113" i="1"/>
  <c r="O117" i="1"/>
  <c r="O118" i="1"/>
  <c r="O119" i="1"/>
  <c r="O120" i="1"/>
  <c r="O60" i="1"/>
  <c r="L60" i="1"/>
  <c r="L84" i="1"/>
  <c r="H61" i="1"/>
  <c r="I59" i="1"/>
  <c r="I58" i="1" s="1"/>
  <c r="J59" i="1"/>
  <c r="M59" i="1"/>
  <c r="K59" i="1" l="1"/>
  <c r="K58" i="1" s="1"/>
  <c r="K57" i="1" s="1"/>
  <c r="J58" i="1"/>
  <c r="O116" i="1"/>
  <c r="O62" i="1"/>
  <c r="O95" i="1"/>
  <c r="L61" i="1"/>
  <c r="L59" i="1" s="1"/>
  <c r="L64" i="1"/>
  <c r="L65" i="1"/>
  <c r="L66" i="1"/>
  <c r="L67" i="1"/>
  <c r="L68" i="1"/>
  <c r="L69" i="1"/>
  <c r="L70" i="1"/>
  <c r="L71" i="1"/>
  <c r="L72" i="1"/>
  <c r="L74" i="1"/>
  <c r="L76" i="1"/>
  <c r="L77" i="1"/>
  <c r="L78" i="1"/>
  <c r="L79" i="1"/>
  <c r="L80" i="1"/>
  <c r="L82" i="1"/>
  <c r="L85" i="1"/>
  <c r="L87" i="1"/>
  <c r="L88" i="1"/>
  <c r="L89" i="1"/>
  <c r="L90" i="1"/>
  <c r="L92" i="1"/>
  <c r="L93" i="1"/>
  <c r="L122" i="1"/>
  <c r="L124" i="1"/>
  <c r="L125" i="1"/>
  <c r="L127" i="1"/>
  <c r="L128" i="1"/>
  <c r="O127" i="1"/>
  <c r="O16" i="1"/>
  <c r="O15" i="1"/>
  <c r="K16" i="1"/>
  <c r="L16" i="1" s="1"/>
  <c r="K15" i="1"/>
  <c r="L15" i="1" s="1"/>
  <c r="L81" i="1" l="1"/>
  <c r="L91" i="1"/>
  <c r="L75" i="1" l="1"/>
  <c r="L62" i="1" s="1"/>
  <c r="E126" i="1"/>
  <c r="F126" i="1"/>
  <c r="D126" i="1"/>
  <c r="F121" i="1"/>
  <c r="F32" i="1"/>
  <c r="F24" i="1"/>
  <c r="F19" i="1"/>
  <c r="F41" i="1"/>
  <c r="F43" i="1"/>
  <c r="F17" i="1"/>
  <c r="F46" i="1" l="1"/>
  <c r="F129" i="1" s="1"/>
  <c r="O122" i="1" l="1"/>
  <c r="O124" i="1"/>
  <c r="O125" i="1"/>
  <c r="O128" i="1"/>
  <c r="H122" i="1"/>
  <c r="O11" i="1"/>
  <c r="O12" i="1"/>
  <c r="O13" i="1"/>
  <c r="O14" i="1"/>
  <c r="O18" i="1"/>
  <c r="O20" i="1"/>
  <c r="O21" i="1"/>
  <c r="O22" i="1"/>
  <c r="O23" i="1"/>
  <c r="O25" i="1"/>
  <c r="O26" i="1"/>
  <c r="O27" i="1"/>
  <c r="O28" i="1"/>
  <c r="O29" i="1"/>
  <c r="O30" i="1"/>
  <c r="O31" i="1"/>
  <c r="O33" i="1"/>
  <c r="O34" i="1"/>
  <c r="O35" i="1"/>
  <c r="O36" i="1"/>
  <c r="O40" i="1"/>
  <c r="O42" i="1"/>
  <c r="O44" i="1"/>
  <c r="O45" i="1"/>
  <c r="O47" i="1"/>
  <c r="O48" i="1"/>
  <c r="O49" i="1"/>
  <c r="O50" i="1"/>
  <c r="O51" i="1"/>
  <c r="K11" i="1"/>
  <c r="K12" i="1"/>
  <c r="L12" i="1" s="1"/>
  <c r="K13" i="1"/>
  <c r="L13" i="1" s="1"/>
  <c r="K14" i="1"/>
  <c r="L14" i="1" s="1"/>
  <c r="K18" i="1"/>
  <c r="L18" i="1" s="1"/>
  <c r="K20" i="1"/>
  <c r="L20" i="1" s="1"/>
  <c r="K21" i="1"/>
  <c r="L21" i="1" s="1"/>
  <c r="K22" i="1"/>
  <c r="L22" i="1" s="1"/>
  <c r="K23" i="1"/>
  <c r="L23" i="1" s="1"/>
  <c r="K25" i="1"/>
  <c r="L25" i="1" s="1"/>
  <c r="K26" i="1"/>
  <c r="L26" i="1" s="1"/>
  <c r="K27" i="1"/>
  <c r="L27" i="1" s="1"/>
  <c r="K28" i="1"/>
  <c r="L28" i="1" s="1"/>
  <c r="K29" i="1"/>
  <c r="L29" i="1" s="1"/>
  <c r="K30" i="1"/>
  <c r="L30" i="1" s="1"/>
  <c r="K31" i="1"/>
  <c r="L31" i="1" s="1"/>
  <c r="K33" i="1"/>
  <c r="L33" i="1" s="1"/>
  <c r="K34" i="1"/>
  <c r="L34" i="1" s="1"/>
  <c r="K35" i="1"/>
  <c r="L35" i="1" s="1"/>
  <c r="K36" i="1"/>
  <c r="L36" i="1" s="1"/>
  <c r="K40" i="1"/>
  <c r="L40" i="1" s="1"/>
  <c r="K42" i="1"/>
  <c r="L42" i="1" s="1"/>
  <c r="K44" i="1"/>
  <c r="L44" i="1" s="1"/>
  <c r="K45" i="1"/>
  <c r="L45" i="1" s="1"/>
  <c r="K47" i="1"/>
  <c r="L47" i="1" s="1"/>
  <c r="K48" i="1"/>
  <c r="L48" i="1" s="1"/>
  <c r="K49" i="1"/>
  <c r="L49" i="1" s="1"/>
  <c r="K50" i="1"/>
  <c r="L50" i="1" s="1"/>
  <c r="K51" i="1"/>
  <c r="L51" i="1" s="1"/>
  <c r="K53" i="1"/>
  <c r="K54" i="1"/>
  <c r="J126" i="1"/>
  <c r="J123" i="1"/>
  <c r="J121" i="1"/>
  <c r="J46" i="1"/>
  <c r="K46" i="1" s="1"/>
  <c r="J43" i="1"/>
  <c r="K43" i="1" s="1"/>
  <c r="J41" i="1"/>
  <c r="K41" i="1" s="1"/>
  <c r="J32" i="1"/>
  <c r="J24" i="1"/>
  <c r="K24" i="1" s="1"/>
  <c r="J19" i="1"/>
  <c r="K19" i="1" s="1"/>
  <c r="J17" i="1"/>
  <c r="E123" i="1"/>
  <c r="E121" i="1"/>
  <c r="E46" i="1"/>
  <c r="E43" i="1"/>
  <c r="E41" i="1"/>
  <c r="E32" i="1"/>
  <c r="K32" i="1" l="1"/>
  <c r="J8" i="1"/>
  <c r="L11" i="1"/>
  <c r="K9" i="1"/>
  <c r="L9" i="1" s="1"/>
  <c r="K52" i="1"/>
  <c r="L10" i="1"/>
  <c r="O9" i="1"/>
  <c r="K17" i="1"/>
  <c r="O59" i="1"/>
  <c r="E24" i="1"/>
  <c r="E19" i="1"/>
  <c r="E17" i="1"/>
  <c r="E129" i="1" l="1"/>
  <c r="E8" i="1"/>
  <c r="K8" i="1"/>
  <c r="J57" i="1"/>
  <c r="J129" i="1" s="1"/>
  <c r="D123" i="1"/>
  <c r="D121" i="1"/>
  <c r="D46" i="1"/>
  <c r="D43" i="1"/>
  <c r="D41" i="1"/>
  <c r="D32" i="1"/>
  <c r="D24" i="1"/>
  <c r="D19" i="1"/>
  <c r="H19" i="1" l="1"/>
  <c r="H41" i="1"/>
  <c r="H43" i="1"/>
  <c r="H46" i="1"/>
  <c r="H17" i="1"/>
  <c r="H121" i="1"/>
  <c r="H24" i="1" l="1"/>
  <c r="H32" i="1"/>
  <c r="D58" i="1"/>
  <c r="D57" i="1" s="1"/>
  <c r="D129" i="1" s="1"/>
  <c r="H58" i="1" l="1"/>
  <c r="H57" i="1" s="1"/>
  <c r="H129" i="1" s="1"/>
  <c r="I32" i="1" l="1"/>
  <c r="M32" i="1"/>
  <c r="L32" i="1" l="1"/>
  <c r="O32" i="1"/>
  <c r="I126" i="1"/>
  <c r="M126" i="1"/>
  <c r="O126" i="1" s="1"/>
  <c r="M123" i="1"/>
  <c r="O123" i="1" s="1"/>
  <c r="I121" i="1"/>
  <c r="M121" i="1"/>
  <c r="O121" i="1" s="1"/>
  <c r="M46" i="1"/>
  <c r="O46" i="1" s="1"/>
  <c r="I43" i="1"/>
  <c r="L43" i="1" s="1"/>
  <c r="M43" i="1"/>
  <c r="O43" i="1" s="1"/>
  <c r="I41" i="1"/>
  <c r="L41" i="1" s="1"/>
  <c r="M41" i="1"/>
  <c r="O41" i="1" s="1"/>
  <c r="I24" i="1"/>
  <c r="L24" i="1" s="1"/>
  <c r="M24" i="1"/>
  <c r="O24" i="1" s="1"/>
  <c r="I19" i="1"/>
  <c r="L19" i="1" s="1"/>
  <c r="M19" i="1"/>
  <c r="O19" i="1" s="1"/>
  <c r="I17" i="1"/>
  <c r="L17" i="1" s="1"/>
  <c r="M17" i="1"/>
  <c r="O17" i="1" s="1"/>
  <c r="M8" i="1" l="1"/>
  <c r="O8" i="1" s="1"/>
  <c r="N58" i="1"/>
  <c r="N57" i="1" s="1"/>
  <c r="K121" i="1"/>
  <c r="L121" i="1" s="1"/>
  <c r="K126" i="1"/>
  <c r="L126" i="1" s="1"/>
  <c r="M58" i="1"/>
  <c r="M57" i="1" s="1"/>
  <c r="M129" i="1" s="1"/>
  <c r="I123" i="1"/>
  <c r="I46" i="1"/>
  <c r="L46" i="1" l="1"/>
  <c r="I8" i="1"/>
  <c r="L8" i="1" s="1"/>
  <c r="O58" i="1"/>
  <c r="O57" i="1" s="1"/>
  <c r="K123" i="1"/>
  <c r="L123" i="1" s="1"/>
  <c r="L58" i="1"/>
  <c r="O129" i="1" l="1"/>
  <c r="N129" i="1"/>
  <c r="I57" i="1"/>
  <c r="I129" i="1" s="1"/>
  <c r="L57" i="1" l="1"/>
  <c r="L129" i="1" s="1"/>
  <c r="K129" i="1"/>
</calcChain>
</file>

<file path=xl/sharedStrings.xml><?xml version="1.0" encoding="utf-8"?>
<sst xmlns="http://schemas.openxmlformats.org/spreadsheetml/2006/main" count="276" uniqueCount="235">
  <si>
    <t>КБК</t>
  </si>
  <si>
    <t>1 00 00000 00 0000 000</t>
  </si>
  <si>
    <t>НАЛОГОВЫЕ И НЕНАЛОГОВЫЕ ДОХОДЫ</t>
  </si>
  <si>
    <t>1 01 00000 00 0000 000</t>
  </si>
  <si>
    <t>НАЛОГИ НА ПРИБЫЛЬ, ДОХОДЫ</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</si>
  <si>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</si>
  <si>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</si>
  <si>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НК РФ</t>
  </si>
  <si>
    <t>1 01 02030 01 0000 110</t>
  </si>
  <si>
    <t>Налог на доходы физических лиц с доходов, полученных физическими лицами в соответствии со статьей 228 НК РФ (иностранные граждане)</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</si>
  <si>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</si>
  <si>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НК РФ</t>
  </si>
  <si>
    <t>1 01 02080 01 0000 110</t>
  </si>
  <si>
    <t>Налог на доходы физических лиц части суммы налога, превышающей 650 000 рублей, относящейся к части налоговой базы, превышающей 5 000 000 рублей</t>
  </si>
  <si>
    <t>1 03 00000 00 0000 000</t>
  </si>
  <si>
    <t>НАЛОГИ НА ТОВАРЫ (РАБОТЫ, УСЛУГИ), РЕАЛИЗУЕМЫЕ НА ТЕРРИТОРИИ РФ</t>
  </si>
  <si>
    <t>1 03 02000 01 0000 110</t>
  </si>
  <si>
    <t>Акцизы по подакцизным товарам (продукции), производимым на территории РФ</t>
  </si>
  <si>
    <t>1 05 00000 00 0000 000</t>
  </si>
  <si>
    <t>НАЛОГИ НА СОВОКУПНЫЙ ДОХОД</t>
  </si>
  <si>
    <t xml:space="preserve"> 1 05 01000 00 0000 110</t>
  </si>
  <si>
    <t>Налог, взимаемый в связи с применением упрощенной системы налогообложения</t>
  </si>
  <si>
    <t>1 05 02000 02 0000 110</t>
  </si>
  <si>
    <t>Единый налог на вмененный доход для отдельных видов деятельности</t>
  </si>
  <si>
    <t>1 05 03000 01 0000 110</t>
  </si>
  <si>
    <t>Единый сельскохозяйственный налог</t>
  </si>
  <si>
    <t>1 05 04000 01 0000 110</t>
  </si>
  <si>
    <t>Налог, взимаемый в связи с применением патентной системы налогообложения</t>
  </si>
  <si>
    <t>1 06 00000 00 0000 000</t>
  </si>
  <si>
    <t>НАЛОГИ НА ИМУЩЕСТВО</t>
  </si>
  <si>
    <t xml:space="preserve">1 06 01020 04 0000 110 </t>
  </si>
  <si>
    <t>Налог на имущество физических лиц</t>
  </si>
  <si>
    <t xml:space="preserve">1 06 02010 02 0000 110 </t>
  </si>
  <si>
    <t>Налог на имущество организаций</t>
  </si>
  <si>
    <t>1 06 04011 02 0000 110</t>
  </si>
  <si>
    <t>Транспортный налог с организаций</t>
  </si>
  <si>
    <t>1 06 04012 02 0000 110</t>
  </si>
  <si>
    <t>Транспортный налог с физических лиц</t>
  </si>
  <si>
    <t xml:space="preserve">1 06 06032 04 0000 110 </t>
  </si>
  <si>
    <t>Земельный налог с организаций</t>
  </si>
  <si>
    <t xml:space="preserve">1 06 06040 00 0000 110 </t>
  </si>
  <si>
    <t>Земельный налог с физических лиц</t>
  </si>
  <si>
    <t>1 08 00000 00 0000 000</t>
  </si>
  <si>
    <t>ГОСУДАРСТВЕННАЯ ПОШЛИНА</t>
  </si>
  <si>
    <t>1 11 00000 00 0000 000</t>
  </si>
  <si>
    <t>ДОХОДЫ ОТ ИСПОЛЬЗОВАНИЯ ИМУЩЕСТВА, НАХОДЯЩЕГОСЯ В ГОСУДАРСТВЕННОЙ И МУНИЦИПАЛЬНОЙ СОБСТВЕННОСТИ</t>
  </si>
  <si>
    <t xml:space="preserve">111 01040 04 0000 120 </t>
  </si>
  <si>
    <t>Доходы в виде прибыли, приходящиеся на доли в уставных (складочных) капиталах хозяйственных товариществ и обществ, или дивидендов по акциям, принадлежащим городским округам</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</si>
  <si>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</si>
  <si>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</si>
  <si>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</si>
  <si>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t>
  </si>
  <si>
    <t>1 11 05074 04 0000 120</t>
  </si>
  <si>
    <t>Доходы от сдачи в аренду имущества, составляющего казну городских округов (за исключением земельных участков)</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</si>
  <si>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</si>
  <si>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</si>
  <si>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1 12 00000 00 0000 000</t>
  </si>
  <si>
    <t>ПЛАТЕЖИ ПРИ ПОЛЬЗОВАНИИ ПРИРОДНЫМИ РЕСУРСАМИ</t>
  </si>
  <si>
    <t xml:space="preserve"> 1 12 01000 01 1000 120</t>
  </si>
  <si>
    <t>Плата за негативное воздействие на окружающую среду</t>
  </si>
  <si>
    <t>1 13 00000 00 0000 000</t>
  </si>
  <si>
    <t>ДОХОДЫ ОТ ОКАЗАНИЯ ПЛАТНЫХ УСЛУГ И КОМПЕНСАЦИИ ЗАТРАТ ГОСУДАРСТВА</t>
  </si>
  <si>
    <t>1 13 01994 04 0000 130</t>
  </si>
  <si>
    <t>Прочие доходы от оказания платных услуг (работ) получателями средств бюджетов городских округов</t>
  </si>
  <si>
    <t>1 13 02994 04 0000 130</t>
  </si>
  <si>
    <t>Прочие доходы от компенсации затрат бюджетов городских округов</t>
  </si>
  <si>
    <t>114  00000 00 0000 000</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</si>
  <si>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</si>
  <si>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</si>
  <si>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</si>
  <si>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1 14 02043 04 0000 440</t>
  </si>
  <si>
    <t>Доходы от реализации иного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</si>
  <si>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</si>
  <si>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</si>
  <si>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</si>
  <si>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</si>
  <si>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1 16 00000 00 0000 000</t>
  </si>
  <si>
    <t>ШТРАФЫ, САНКЦИИ, ВОЗМЕЩЕНИЕ УЩЕРБА</t>
  </si>
  <si>
    <t>1 17 00000 00 0000 000</t>
  </si>
  <si>
    <t>ПРОЧИЕ НЕНАЛОГОВЫЕ ДОХОДЫ</t>
  </si>
  <si>
    <t>1 17 01040 04 0000 180</t>
  </si>
  <si>
    <t>Невыясненные поступления, зачисляемые в бюджеты городских округов</t>
  </si>
  <si>
    <t>1 17 05040 04 0000 180</t>
  </si>
  <si>
    <t>Прочие неналоговые доходы бюджетов городских округов</t>
  </si>
  <si>
    <t xml:space="preserve">2 00 00000 00 0000 000 </t>
  </si>
  <si>
    <t xml:space="preserve">БЕЗВОЗМЕЗДНЫЕ ПОСТУПЛЕНИЯ </t>
  </si>
  <si>
    <t xml:space="preserve">2 02 00000 00 0000 000 </t>
  </si>
  <si>
    <t>БЕЗВОЗМЕЗДНЫЕ ПОСТУПЛЕНИЯ ОТ ДРУГИХ БЮДЖЕТОВ БЮДЖЕТНОЙ СИСТЕМЫ РОССИЙСКОЙ ФЕДЕРАЦИИ</t>
  </si>
  <si>
    <t>2 02 10000 00 0000 150</t>
  </si>
  <si>
    <t>Дотации бюджетам субъектов Российской Федерации и муниципальных образований</t>
  </si>
  <si>
    <t>2 02 15002 04 0000 150</t>
  </si>
  <si>
    <t>2 02 20000 00 0000 150</t>
  </si>
  <si>
    <t>Субсидии бюджетам субъектов Российской Федерации и муниципальных образований (межбюджетные субсидии)</t>
  </si>
  <si>
    <t>2 02 29999 04 0000 150</t>
  </si>
  <si>
    <t xml:space="preserve">Субсидии муниципальным образованиям Сахалинской области на создание условий для развития туризма </t>
  </si>
  <si>
    <t xml:space="preserve">Субсидии муниципальным образованиям Сахалинской области на софинансирование расходов муниципальных образований в сфере транспорта и дорожного хозяйства </t>
  </si>
  <si>
    <t xml:space="preserve">Субсидии муниципальным образованиям Сахалинской области на развитие агропромышленного комплекса </t>
  </si>
  <si>
    <t>2 02 25511 04 0000 150</t>
  </si>
  <si>
    <t>R5110</t>
  </si>
  <si>
    <t>2 02 25555 04 0000 150</t>
  </si>
  <si>
    <t>Субсидии МО Сахалинской области на реализацию мероприятий по ликвидации несанкционированных свалок</t>
  </si>
  <si>
    <t>Субсидии МО Сахалинской области на реализацию мероприятий по обустройству (созданию) мест (площадок) накопления твердых коммунальных отходов</t>
  </si>
  <si>
    <t>2 02 25027 04 0000 150</t>
  </si>
  <si>
    <t>2 02 25497 04 0000 150</t>
  </si>
  <si>
    <t>R4970</t>
  </si>
  <si>
    <t>2 02 20077 04 0000 150</t>
  </si>
  <si>
    <t>2 02 30000 00 0000 150</t>
  </si>
  <si>
    <t>Субвенции бюджетам субъектов Российской Федерации и муниципальных образований</t>
  </si>
  <si>
    <t>2 02 35120 04 0000 150</t>
  </si>
  <si>
    <t>2 02 30024 04 0000 150</t>
  </si>
  <si>
    <t>2 02 30027 04 0000 150</t>
  </si>
  <si>
    <t>2 02 35082 04 0000 150</t>
  </si>
  <si>
    <t>2 02 40000 00 0000 150</t>
  </si>
  <si>
    <t>Иные межбюджетные трансферты</t>
  </si>
  <si>
    <t>2 02 45303 04 0000 150</t>
  </si>
  <si>
    <t>2 02 45505 04 0000 150</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</si>
  <si>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РФ, входящих в состав ДФО</t>
  </si>
  <si>
    <t>2 02 49999 04 0000 150</t>
  </si>
  <si>
    <t>2 07 00000 00 0000 150</t>
  </si>
  <si>
    <t>ПРОЧИЕ БЕЗВОЗМЕЗДНЫЕ ПОСТУПЛЕНИЯ</t>
  </si>
  <si>
    <t>2 07 04000 04 0000 150</t>
  </si>
  <si>
    <t>Прочие безвозмездные постуления в бюджеты городских округов</t>
  </si>
  <si>
    <t>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</si>
  <si>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</si>
  <si>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 xml:space="preserve">2 18 04010 04 0000 150 </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</si>
  <si>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</si>
  <si>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иными организациями остатков субсидий прошлых лет</t>
  </si>
  <si>
    <t>2 19 00000 00 0000 000</t>
  </si>
  <si>
    <t>ВОЗВРАТ ОСТАТКОВ СУБСИДИЙ, СУБВЕНЦИЙ И ИНЫХ МЕЖБЮДЖЕТНЫХ ТРАНСФЕРТОВ, ИМЕЮЩИХ ЦЕЛЕВОЕ НАЗНАЧЕНИЕ, ПРОШЛЫХ ЛЕТ</t>
  </si>
  <si>
    <t>ИТОГО ДОХОДОВ</t>
  </si>
  <si>
    <t>Наименование доходов</t>
  </si>
  <si>
    <t>R5190</t>
  </si>
  <si>
    <t>2 02 25519 04 0000 150</t>
  </si>
  <si>
    <t>ПОСТУПЛЕНИЕ ДОХОДОВ ПО ГРУППАМ, ПОДГРУППАМ И СТАТЬЯМ БЮДЖЕТНОЙ</t>
  </si>
  <si>
    <t>КЛАССИФИКАЦИИ РФ В БЮДЖЕТ МО "ГОРОДСКОЙ ОКРУГ НОГЛИКСКИЙ"</t>
  </si>
  <si>
    <t>ЦСТ</t>
  </si>
  <si>
    <t>По проекту решения</t>
  </si>
  <si>
    <t>Отклонение от плана, утвержденного решением Собрания</t>
  </si>
  <si>
    <t>Плановые назначения на 2024 год</t>
  </si>
  <si>
    <t xml:space="preserve">2 18 04030 04 0000 150 </t>
  </si>
  <si>
    <t>2 02 25520 04 0000 150</t>
  </si>
  <si>
    <t>Субсидии МО Сахалинской области на реализацию мероприятий по созданию в субъектах РФ новых мест в общеобразовательных организациях</t>
  </si>
  <si>
    <t>Плановые назначения на 2025 год</t>
  </si>
  <si>
    <t>1 11 05326 04 0000 120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</si>
  <si>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</si>
  <si>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2 19 27112 04 0000 150</t>
  </si>
  <si>
    <t>Возврат остатков субсидий на софинансирование капитальных вложений в объекты муниципальной собственности из бюджетов городских округов</t>
  </si>
  <si>
    <t>2 02 25590 04 0000 150</t>
  </si>
  <si>
    <t xml:space="preserve">2 02 45179 04 0000 150  </t>
  </si>
  <si>
    <t>Субвенция местным бюджетам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Сахалинской области</t>
  </si>
  <si>
    <t>Субвенция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t>
  </si>
  <si>
    <t>Иные 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</si>
  <si>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в сфере защиты исконной среды обитания, традиционных образа жизни, хозяйственной деятельности и промыслов коренных малочисленных народов Севера, проживающих на территории Сахалинской области"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</si>
  <si>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</si>
  <si>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(Жилье детям-сиротам ФБ)</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</si>
  <si>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t>
  </si>
  <si>
    <t>Субвенция муниципальным образованиям Сахалинской области на реализацию Закона Сахалинской области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t>
  </si>
  <si>
    <t>Субвенция муниципальным образованиям Сахалинской области на реализацию Закона Сахалинской области "О дополнительной гарантии молодежи, проживающей и работающей в Сахалинской области"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</si>
  <si>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созданию и организации деятельности комиссий по делам несовершеннолетних и защите их прав"</t>
  </si>
  <si>
    <t xml:space="preserve">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 </t>
  </si>
  <si>
    <t>Субвенция муниципальным образованиям Сахалинской области на реализацию Закона Сахалинской области "Об административных комиссиях в Сахалинской области"</t>
  </si>
  <si>
    <t>Субвенция муниципальным образованиям Сахалинской области на реализацию Закона Сахалинской области "О социальной поддежрке отдельных категорий граждан, проживающих и работающих в сельской местности, поселках городского типа на территории Сахалинской области, и о наделении органов местного самоуправления отдельными государственными полномочиями Сахалинской области по оказанию социальной поддержки"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</si>
  <si>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 получивших почетное звание "Заслуженный работник культуры Сахалинской области"</t>
  </si>
  <si>
    <t>Субсидии муниципальным образованиям Сахалинской области на осуществление мероприятий по повышению качества предоставляемых жилищно-коммунальных услуг</t>
  </si>
  <si>
    <t>Субсидии муниципальным образованиям Сахалинской области на софинансирование капитальных вложений в объекты муниципальной собственности</t>
  </si>
  <si>
    <t>Субсидии муниципальным образованиям Сахалинской области на организацию электро-, тепло-, газоснабжения</t>
  </si>
  <si>
    <t>Субсидии муниципальным образованиям Сахалинской области на обеспечение населения качественным жильем</t>
  </si>
  <si>
    <t>Субсидии муниципальным образованиям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</si>
  <si>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Субсидии муниципальным образованиям Сахалинской области на развитие физической культуры и спорта</t>
  </si>
  <si>
    <t>Субсидии муниципальным образованиям Сахалинской области на развитие образования</t>
  </si>
  <si>
    <t>Субсидии муниципальным образованиям Сахалинской области на поддержку муниципальных программ формирования современной городской среды (ФБ)</t>
  </si>
  <si>
    <t>Субсидии муниципальным образованиям Сахалинской области на поддержку муниципальных программ формирования современной городской среды (ОБ)</t>
  </si>
  <si>
    <t>Субсидии муниципальным образованиям Сахалинской области на реализацию в Сахалинской области общественно значимых проектов в рамках проекта "Молодежный бюджет"</t>
  </si>
  <si>
    <t>Субсидии муниципальным образованиям Сахалинской области на развитие культуры (Книжный фонд библиотек)</t>
  </si>
  <si>
    <t>Субсидии муниципальным образованиям Сахалинской области на проведение комплексных кадастровых работ</t>
  </si>
  <si>
    <t>Субсидии муниципальным образованиям Сахалинской области на развитие культуры (Техническое оснащение музея)</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</si>
  <si>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(Компенсация родительской платы)</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</si>
  <si>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</si>
  <si>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</si>
  <si>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2 02 20299 04 0000 150</t>
  </si>
  <si>
    <t>2 02 20302 04 0000 150</t>
  </si>
  <si>
    <t>R5050</t>
  </si>
  <si>
    <t>Субсидии муниципальным образованиям Сахалинской области на реализацию мероприятий по созданию условий для управления многоквартирными домами</t>
  </si>
  <si>
    <t>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</si>
  <si>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</si>
  <si>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</si>
  <si>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</si>
  <si>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09505</t>
  </si>
  <si>
    <t>09605</t>
  </si>
  <si>
    <t>2 02 20300 04 0000 150</t>
  </si>
  <si>
    <t>2 02 20303 04 0000 150</t>
  </si>
  <si>
    <t>2 02 16549 04 0000 150</t>
  </si>
  <si>
    <t>Дотации (гранты) бюджетам городских округов за достижение показателей деятельности органов местного самоуправления</t>
  </si>
  <si>
    <t>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</si>
  <si>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</si>
  <si>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Плановые назначения на 2026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</si>
  <si>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</si>
  <si>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Субсидии муниципальным образованиям Сахалинской области на развитие культуры (Лучшие работники сельских учреждений и сельские учреждения культуры)</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</si>
  <si>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(Организация и осуществление деятельности, недееспособные)</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</si>
  <si>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(Мебель, проезд, найм)</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</si>
  <si>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t>
  </si>
  <si>
    <t>2 02 39999 04 0000 150</t>
  </si>
  <si>
    <t>55550; А5550</t>
  </si>
  <si>
    <t>Субсидии муниципальным образованиям Сахалинской области на развитие культуры</t>
  </si>
  <si>
    <t>Субсидии муниципальным образованиям Сахалинской области на улучшение жилищных условий молодых семей</t>
  </si>
  <si>
    <t>2 02 30029 04 0000 150</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</si>
  <si>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(ЕГЭ)</t>
  </si>
  <si>
    <t>Субвенция муниципальным образованиям Сахалинской области из областного бюджета Сахалинской области, предоставляемая за счет субвенции областному бюджету Сахалинской области из федерального бюджета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</si>
  <si>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62260; R5181</t>
  </si>
  <si>
    <t>Иные межбюджетные трансферты муниципальным образованиям Сахалинской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Сахалинской области</t>
  </si>
  <si>
    <t>R3030</t>
  </si>
  <si>
    <t>Субсидии муниципальным образованиям Сахалинской области на реализацию инициативных проектов в Сахалинской области</t>
  </si>
  <si>
    <t>Иные межбюджетные трансферты, имеющие целевое назначение, на финансовое обеспечение мер по организации питания пассажиров задержанных поездов 25 и 26 января 2024 года</t>
  </si>
  <si>
    <t>87020</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</si>
  <si>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(Вознаграждение приемным родителям и содержание ребенка в приемной семье)</t>
  </si>
  <si>
    <t>2 02 25304 04 0000 150</t>
  </si>
  <si>
    <t>Инициативные платежи, зачисляемые в бюджеты городских округов</t>
  </si>
  <si>
    <t>1 17 15020 04 0000 150</t>
  </si>
  <si>
    <t>Инициативные платежи</t>
  </si>
  <si>
    <t>1 17 15000 00 0000 150</t>
  </si>
  <si>
    <t>Данные главных администраторов, уведомления СМФ и распоряжения ПСО (безвозмездные поступления)</t>
  </si>
  <si>
    <t>НА 2024 - 2026 ГОДЫ (ПОПРАВКИ НОЯБРЬ)</t>
  </si>
  <si>
    <t xml:space="preserve">Утверждено решением Собрания МО от 07.12.23 № 290 (в ред. от 13.08.24 № 326) </t>
  </si>
  <si>
    <t>Уведомления ЗСО № 88-ЗО от 15.10.24</t>
  </si>
  <si>
    <t>Тыс. рублей</t>
  </si>
  <si>
    <t>63540; R3040</t>
  </si>
  <si>
    <t>Дотации муниципальным образованиям Сахалинской области  на поддержку мер по обеспечению сбалансированности местных бюджетов</t>
  </si>
  <si>
    <t>Субсидии муниципальным образованиям Сахалинской области на реализацию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</si>
  <si>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Субсидии муниципальным образованиям Сахалинской области на реализацию мероприятий по обеспечению питанием отдельных категорий, обучающихся в муниципальных образовательных организациях</t>
  </si>
  <si>
    <t>Субсидии муниципальным образованиям Сахалинской области на осуществление мероприятий по повышению качества предоставляемых жилищно-коммунальных услуг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</si>
  <si>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Субсидии муниципальным образованиям Сахалинской области на осуществление мероприятий по повышению качества предоставляемых жилищно-коммунальных услуг (обеспечение мероприятий по модернизации систем коммунальной инфраструктуры за счет средств бюджетов)</t>
  </si>
  <si>
    <t>Субсидии муниципальным образованиям Сахалинской области на софинансирование капитальных вложений в объекты муниципальной собственности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</si>
  <si>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муниципальным образованиям Сахалинской области на софинансирование капитальных вложений в объекты муниципальной собственности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</si>
  <si>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1 11 05430 04 0000 120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</si>
  <si>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городских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</si>
</sst>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x14ac:knownFonts="1">
    <font>
      <sz val="11"/>
      <color theme="1"/>
      <name val="Calibri"/>
      <family val="2"/>
      <charset val="204"/>
      <scheme val="minor"/>
    </font>
    <font>
      <sz val="11"/>
      <name val="Times New Roman"/>
      <family val="1"/>
      <charset val="204"/>
    </font>
    <font>
      <sz val="12"/>
      <color theme="1"/>
      <name val="Calibri"/>
      <family val="2"/>
      <charset val="204"/>
      <scheme val="minor"/>
    </font>
    <font>
      <sz val="12"/>
      <name val="Times New Roman"/>
      <family val="1"/>
      <charset val="204"/>
    </font>
    <font>
      <sz val="10"/>
      <name val="Arial"/>
      <family val="2"/>
      <charset val="204"/>
    </font>
    <font>
      <sz val="11"/>
      <name val="Calibri"/>
      <family val="2"/>
    </font>
    <font>
      <b/>
      <sz val="12"/>
      <color theme="1"/>
      <name val="Calibri"/>
      <family val="2"/>
      <charset val="204"/>
      <scheme val="minor"/>
    </font>
    <font>
      <sz val="12"/>
      <name val="Calibri"/>
      <family val="2"/>
      <charset val="204"/>
      <scheme val="minor"/>
    </font>
    <font>
      <sz val="14"/>
      <name val="Times New Roman"/>
      <family val="1"/>
      <charset val="204"/>
    </font>
    <font>
      <sz val="11"/>
      <name val="Times New Roman"/>
      <family val="1"/>
    </font>
    <font>
      <sz val="11"/>
      <color theme="1"/>
      <name val="Times New Roman"/>
      <family val="1"/>
      <charset val="204"/>
    </font>
    <font>
      <sz val="11"/>
      <color indexed="8"/>
      <name val="Times New Roman"/>
      <family val="1"/>
      <charset val="204"/>
    </font>
    <font>
      <sz val="11"/>
      <name val="Times New Roman CYR"/>
      <family val="1"/>
      <charset val="204"/>
    </font>
    <font>
      <sz val="11"/>
      <name val="Times New Roman Cyr"/>
      <charset val="204"/>
    </font>
    <font>
      <sz val="11"/>
      <color indexed="8"/>
      <name val="Times New Roman"/>
      <family val="1"/>
    </font>
    <font>
      <sz val="11"/>
      <color rgb="FF000000"/>
      <name val="Times New Roman"/>
      <family val="1"/>
      <charset val="204"/>
    </font>
    <font>
      <b/>
      <sz val="11"/>
      <color theme="1"/>
      <name val="Times New Roman"/>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0" fontId="5" fillId="0" borderId="0"/>
  </cellStyleXfs>
  <cellXfs count="71">
    <xf numFmtId="0" fontId="0" fillId="0" borderId="0" xfId="0"/>
    <xf numFmtId="0" fontId="1" fillId="0" borderId="2" xfId="1" applyFont="1" applyBorder="1" applyAlignment="1">
      <alignment horizontal="center"/>
    </xf>
    <xf numFmtId="0" fontId="14" fillId="0" borderId="2" xfId="1" applyFont="1" applyBorder="1" applyAlignment="1">
      <alignment horizontal="left" wrapText="1"/>
    </xf>
    <xf numFmtId="0" fontId="10" fillId="0" borderId="2" xfId="0" applyFont="1" applyBorder="1" applyAlignment="1">
      <alignment horizontal="right"/>
    </xf>
    <xf numFmtId="165" fontId="1" fillId="0" borderId="2" xfId="1" applyNumberFormat="1" applyFont="1" applyBorder="1" applyAlignment="1">
      <alignment horizontal="right"/>
    </xf>
    <xf numFmtId="165" fontId="12" fillId="0" borderId="2" xfId="1" applyNumberFormat="1" applyFont="1" applyBorder="1" applyAlignment="1">
      <alignment horizontal="right"/>
    </xf>
    <xf numFmtId="0" fontId="2" fillId="0" borderId="0" xfId="0" applyFont="1"/>
    <xf numFmtId="0" fontId="3" fillId="0" borderId="0" xfId="1" applyFont="1" applyAlignment="1">
      <alignment horizontal="right" wrapText="1"/>
    </xf>
    <xf numFmtId="0" fontId="1" fillId="0" borderId="1" xfId="2" applyFont="1" applyBorder="1" applyProtection="1">
      <protection locked="0"/>
    </xf>
    <xf numFmtId="164" fontId="9" fillId="0" borderId="2" xfId="0" applyNumberFormat="1" applyFont="1" applyBorder="1" applyAlignment="1">
      <alignment horizontal="center" vertical="center" wrapText="1"/>
    </xf>
    <xf numFmtId="164" fontId="1" fillId="0" borderId="2" xfId="0" applyNumberFormat="1" applyFont="1" applyBorder="1" applyAlignment="1">
      <alignment horizontal="center" vertical="top" wrapText="1"/>
    </xf>
    <xf numFmtId="1" fontId="1" fillId="0" borderId="2" xfId="0" applyNumberFormat="1" applyFont="1" applyBorder="1" applyAlignment="1">
      <alignment horizontal="center"/>
    </xf>
    <xf numFmtId="0" fontId="10" fillId="0" borderId="2" xfId="0" applyFont="1" applyBorder="1" applyAlignment="1">
      <alignment horizontal="center"/>
    </xf>
    <xf numFmtId="165" fontId="1" fillId="0" borderId="2" xfId="0" applyNumberFormat="1" applyFont="1" applyBorder="1" applyAlignment="1" applyProtection="1">
      <alignment horizontal="right"/>
      <protection locked="0"/>
    </xf>
    <xf numFmtId="165" fontId="10" fillId="0" borderId="2" xfId="0" applyNumberFormat="1" applyFont="1" applyBorder="1"/>
    <xf numFmtId="165" fontId="1" fillId="0" borderId="2" xfId="0" applyNumberFormat="1" applyFont="1" applyBorder="1" applyAlignment="1" applyProtection="1">
      <alignment horizontal="right" wrapText="1"/>
      <protection locked="0"/>
    </xf>
    <xf numFmtId="165" fontId="9" fillId="0" borderId="2" xfId="1" applyNumberFormat="1" applyFont="1" applyBorder="1" applyAlignment="1">
      <alignment horizontal="right"/>
    </xf>
    <xf numFmtId="165" fontId="10" fillId="0" borderId="2" xfId="0" applyNumberFormat="1" applyFont="1" applyBorder="1" applyAlignment="1">
      <alignment horizontal="right"/>
    </xf>
    <xf numFmtId="0" fontId="2" fillId="0" borderId="0" xfId="0" applyFont="1" applyAlignment="1">
      <alignment horizontal="right"/>
    </xf>
    <xf numFmtId="0" fontId="10" fillId="0" borderId="2" xfId="0" applyFont="1" applyBorder="1" applyAlignment="1">
      <alignment horizontal="left" wrapText="1"/>
    </xf>
    <xf numFmtId="0" fontId="11" fillId="0" borderId="2" xfId="1" applyFont="1" applyBorder="1" applyAlignment="1">
      <alignment horizontal="left" wrapText="1"/>
    </xf>
    <xf numFmtId="0" fontId="10" fillId="0" borderId="2" xfId="0" applyFont="1" applyBorder="1"/>
    <xf numFmtId="0" fontId="15" fillId="0" borderId="2" xfId="0" applyFont="1" applyBorder="1" applyAlignment="1">
      <alignment horizontal="left" wrapText="1"/>
    </xf>
    <xf numFmtId="49" fontId="10" fillId="0" borderId="2" xfId="0" applyNumberFormat="1" applyFont="1" applyBorder="1" applyAlignment="1">
      <alignment horizontal="right"/>
    </xf>
    <xf numFmtId="0" fontId="1" fillId="0" borderId="2" xfId="1" applyFont="1" applyBorder="1" applyAlignment="1">
      <alignment horizontal="left" wrapText="1"/>
    </xf>
    <xf numFmtId="0" fontId="1" fillId="0" borderId="2" xfId="1" applyFont="1" applyBorder="1" applyAlignment="1">
      <alignment horizontal="center" wrapText="1"/>
    </xf>
    <xf numFmtId="0" fontId="1" fillId="0" borderId="2" xfId="1" applyFont="1" applyBorder="1" applyAlignment="1">
      <alignment horizontal="right" wrapText="1"/>
    </xf>
    <xf numFmtId="0" fontId="10" fillId="0" borderId="2" xfId="0" applyFont="1" applyBorder="1" applyAlignment="1">
      <alignment wrapText="1"/>
    </xf>
    <xf numFmtId="0" fontId="1" fillId="0" borderId="2" xfId="0" applyFont="1" applyBorder="1" applyAlignment="1">
      <alignment horizontal="right" wrapText="1"/>
    </xf>
    <xf numFmtId="165" fontId="1" fillId="0" borderId="2" xfId="0" applyNumberFormat="1" applyFont="1" applyBorder="1"/>
    <xf numFmtId="0" fontId="7" fillId="0" borderId="0" xfId="0" applyFont="1"/>
    <xf numFmtId="0" fontId="1" fillId="0" borderId="2" xfId="0" applyFont="1" applyBorder="1" applyAlignment="1">
      <alignment wrapText="1"/>
    </xf>
    <xf numFmtId="0" fontId="1" fillId="0" borderId="2" xfId="0" applyFont="1" applyBorder="1"/>
    <xf numFmtId="165" fontId="2" fillId="0" borderId="0" xfId="0" applyNumberFormat="1" applyFont="1"/>
    <xf numFmtId="0" fontId="1" fillId="0" borderId="5" xfId="1" applyFont="1" applyBorder="1" applyAlignment="1">
      <alignment horizontal="left" wrapText="1"/>
    </xf>
    <xf numFmtId="0" fontId="2" fillId="0" borderId="0" xfId="0" applyFont="1" applyAlignment="1">
      <alignment horizontal="left" vertical="center"/>
    </xf>
    <xf numFmtId="0" fontId="3" fillId="0" borderId="0" xfId="1" applyFont="1" applyAlignment="1">
      <alignment wrapText="1"/>
    </xf>
    <xf numFmtId="0" fontId="1" fillId="0" borderId="2" xfId="1" applyFont="1" applyBorder="1" applyAlignment="1">
      <alignment horizontal="center" vertical="center"/>
    </xf>
    <xf numFmtId="0" fontId="9" fillId="0" borderId="2" xfId="1" applyFont="1" applyBorder="1" applyAlignment="1">
      <alignment horizontal="center"/>
    </xf>
    <xf numFmtId="0" fontId="9" fillId="0" borderId="2" xfId="1" applyFont="1" applyBorder="1" applyAlignment="1">
      <alignment horizontal="left"/>
    </xf>
    <xf numFmtId="0" fontId="9" fillId="0" borderId="2" xfId="1" applyFont="1" applyBorder="1" applyAlignment="1">
      <alignment horizontal="left" wrapText="1"/>
    </xf>
    <xf numFmtId="0" fontId="11" fillId="0" borderId="2" xfId="1" applyFont="1" applyBorder="1" applyAlignment="1">
      <alignment horizontal="center"/>
    </xf>
    <xf numFmtId="0" fontId="12" fillId="0" borderId="2" xfId="1" applyFont="1" applyBorder="1" applyAlignment="1">
      <alignment horizontal="center"/>
    </xf>
    <xf numFmtId="0" fontId="12" fillId="0" borderId="2" xfId="1" applyFont="1" applyBorder="1" applyAlignment="1">
      <alignment horizontal="left" wrapText="1"/>
    </xf>
    <xf numFmtId="49" fontId="1" fillId="0" borderId="2" xfId="1" applyNumberFormat="1" applyFont="1" applyBorder="1" applyAlignment="1">
      <alignment horizontal="center"/>
    </xf>
    <xf numFmtId="0" fontId="1" fillId="0" borderId="2" xfId="0" applyFont="1" applyBorder="1" applyAlignment="1" applyProtection="1">
      <alignment horizontal="center"/>
      <protection locked="0"/>
    </xf>
    <xf numFmtId="0" fontId="1" fillId="0" borderId="2" xfId="0" applyFont="1" applyBorder="1" applyAlignment="1" applyProtection="1">
      <alignment horizontal="left" wrapText="1" justifyLastLine="1"/>
      <protection locked="0"/>
    </xf>
    <xf numFmtId="0" fontId="13" fillId="0" borderId="2" xfId="1" applyFont="1" applyBorder="1" applyAlignment="1">
      <alignment horizontal="center"/>
    </xf>
    <xf numFmtId="0" fontId="13" fillId="0" borderId="2" xfId="1" applyFont="1" applyBorder="1" applyAlignment="1">
      <alignment horizontal="left" wrapText="1"/>
    </xf>
    <xf numFmtId="0" fontId="1" fillId="0" borderId="2" xfId="1" applyFont="1" applyBorder="1" applyAlignment="1">
      <alignment wrapText="1"/>
    </xf>
    <xf numFmtId="0" fontId="16" fillId="0" borderId="2" xfId="0" applyFont="1" applyBorder="1"/>
    <xf numFmtId="0" fontId="6" fillId="0" borderId="0" xfId="0" applyFont="1"/>
    <xf numFmtId="0" fontId="1" fillId="0" borderId="2" xfId="1" applyFont="1" applyBorder="1" applyAlignment="1">
      <alignment horizontal="left"/>
    </xf>
    <xf numFmtId="0" fontId="10" fillId="0" borderId="2" xfId="0" applyFont="1" applyBorder="1" applyAlignment="1">
      <alignment horizontal="right" wrapText="1"/>
    </xf>
    <xf numFmtId="0" fontId="1" fillId="0" borderId="2" xfId="1" applyFont="1" applyBorder="1" applyAlignment="1">
      <alignment horizontal="left" vertical="center" wrapText="1"/>
    </xf>
    <xf numFmtId="49" fontId="10" fillId="0" borderId="2" xfId="0" applyNumberFormat="1" applyFont="1" applyBorder="1" applyAlignment="1">
      <alignment horizontal="right" wrapText="1"/>
    </xf>
    <xf numFmtId="164" fontId="7" fillId="0" borderId="0" xfId="0" applyNumberFormat="1" applyFont="1" applyAlignment="1">
      <alignment horizontal="right"/>
    </xf>
    <xf numFmtId="164" fontId="9" fillId="0" borderId="2" xfId="0" applyNumberFormat="1" applyFont="1" applyBorder="1" applyAlignment="1">
      <alignment horizontal="center" vertical="top" wrapText="1"/>
    </xf>
    <xf numFmtId="164" fontId="2" fillId="0" borderId="0" xfId="0" applyNumberFormat="1" applyFont="1" applyAlignment="1">
      <alignment horizontal="right"/>
    </xf>
    <xf numFmtId="0" fontId="8" fillId="0" borderId="0" xfId="0" applyFont="1" applyAlignment="1">
      <alignment horizontal="center" vertical="center"/>
    </xf>
    <xf numFmtId="0" fontId="9" fillId="0" borderId="2" xfId="0" applyFont="1" applyBorder="1" applyAlignment="1">
      <alignment horizontal="center" vertical="center"/>
    </xf>
    <xf numFmtId="0" fontId="9" fillId="0" borderId="2" xfId="0" applyFont="1" applyBorder="1" applyAlignment="1">
      <alignment horizontal="center" vertical="center" justifyLastLine="1"/>
    </xf>
    <xf numFmtId="0" fontId="9" fillId="0" borderId="3" xfId="0" applyFont="1" applyBorder="1" applyAlignment="1">
      <alignment horizontal="center" vertical="center" justifyLastLine="1"/>
    </xf>
    <xf numFmtId="0" fontId="9" fillId="0" borderId="4" xfId="0" applyFont="1" applyBorder="1" applyAlignment="1">
      <alignment horizontal="center" vertical="center" justifyLastLine="1"/>
    </xf>
    <xf numFmtId="164" fontId="9" fillId="0" borderId="5" xfId="0" applyNumberFormat="1" applyFont="1" applyBorder="1" applyAlignment="1">
      <alignment horizontal="center" vertical="center" wrapText="1"/>
    </xf>
    <xf numFmtId="164" fontId="9" fillId="0" borderId="6" xfId="0" applyNumberFormat="1" applyFont="1" applyBorder="1" applyAlignment="1">
      <alignment horizontal="center" vertical="center" wrapText="1"/>
    </xf>
    <xf numFmtId="164" fontId="9" fillId="0" borderId="7"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0" fontId="1" fillId="0" borderId="1" xfId="2" applyFont="1" applyBorder="1" applyAlignment="1" applyProtection="1">
      <alignment horizontal="right"/>
      <protection locked="0"/>
    </xf>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P129"/>
  <sheetViews>
    <sheetView tabSelected="1" topLeftCell="A128" zoomScale="90" zoomScaleNormal="90" zoomScaleSheetLayoutView="80" workbookViewId="0">
      <selection activeCell="H60" sqref="H60"/>
    </sheetView>
  </sheetViews>
  <sheetFormatPr defaultRowHeight="15.75" x14ac:dyDescent="0.25"/>
  <cols>
    <col min="1" max="1" width="21.42578125" style="6" customWidth="1"/>
    <col min="2" max="2" width="64.85546875" style="35" customWidth="1"/>
    <col min="3" max="3" width="11.7109375" style="35" customWidth="1"/>
    <col min="4" max="5" width="14.7109375" style="18" customWidth="1"/>
    <col min="6" max="6" width="18.140625" style="18" customWidth="1"/>
    <col min="7" max="7" width="15.5703125" style="56" customWidth="1"/>
    <col min="8" max="8" width="13.85546875" style="58" customWidth="1"/>
    <col min="9" max="9" width="15.140625" style="18" customWidth="1"/>
    <col min="10" max="10" width="14.5703125" style="18" customWidth="1"/>
    <col min="11" max="11" width="17" style="18" customWidth="1"/>
    <col min="12" max="12" width="13.7109375" style="18" customWidth="1"/>
    <col min="13" max="13" width="15.140625" style="18" customWidth="1"/>
    <col min="14" max="14" width="15.85546875" style="6" customWidth="1"/>
    <col min="15" max="15" width="12.7109375" style="6" customWidth="1"/>
    <col min="16" max="16384" width="9.140625" style="6"/>
  </cols>
  <sheetData>
    <row r="1" spans="1:15" ht="18.75" x14ac:dyDescent="0.25">
      <c r="A1" s="59" t="s">
        <v>133</v>
      </c>
      <c r="B1" s="59"/>
      <c r="C1" s="59"/>
      <c r="D1" s="59"/>
      <c r="E1" s="59"/>
      <c r="F1" s="59"/>
      <c r="G1" s="59"/>
      <c r="H1" s="59"/>
      <c r="I1" s="59"/>
      <c r="J1" s="59"/>
      <c r="K1" s="59"/>
      <c r="L1" s="59"/>
      <c r="M1" s="59"/>
      <c r="N1" s="59"/>
      <c r="O1" s="59"/>
    </row>
    <row r="2" spans="1:15" ht="18.75" x14ac:dyDescent="0.25">
      <c r="A2" s="59" t="s">
        <v>134</v>
      </c>
      <c r="B2" s="59"/>
      <c r="C2" s="59"/>
      <c r="D2" s="59"/>
      <c r="E2" s="59"/>
      <c r="F2" s="59"/>
      <c r="G2" s="59"/>
      <c r="H2" s="59"/>
      <c r="I2" s="59"/>
      <c r="J2" s="59"/>
      <c r="K2" s="59"/>
      <c r="L2" s="59"/>
      <c r="M2" s="59"/>
      <c r="N2" s="59"/>
      <c r="O2" s="59"/>
    </row>
    <row r="3" spans="1:15" s="35" customFormat="1" ht="18.75" x14ac:dyDescent="0.25">
      <c r="A3" s="59" t="s">
        <v>221</v>
      </c>
      <c r="B3" s="59"/>
      <c r="C3" s="59"/>
      <c r="D3" s="59"/>
      <c r="E3" s="59"/>
      <c r="F3" s="59"/>
      <c r="G3" s="59"/>
      <c r="H3" s="59"/>
      <c r="I3" s="59"/>
      <c r="J3" s="59"/>
      <c r="K3" s="59"/>
      <c r="L3" s="59"/>
      <c r="M3" s="59"/>
      <c r="N3" s="59"/>
      <c r="O3" s="59"/>
    </row>
    <row r="4" spans="1:15" x14ac:dyDescent="0.25">
      <c r="A4" s="36"/>
      <c r="B4" s="36"/>
      <c r="C4" s="36"/>
      <c r="D4" s="7"/>
      <c r="E4" s="7"/>
      <c r="F4" s="7"/>
      <c r="H4" s="8"/>
      <c r="I4" s="8"/>
      <c r="J4" s="8"/>
      <c r="K4" s="8"/>
      <c r="L4" s="8"/>
      <c r="M4" s="8"/>
      <c r="N4" s="70" t="s">
        <v>224</v>
      </c>
      <c r="O4" s="70"/>
    </row>
    <row r="5" spans="1:15" x14ac:dyDescent="0.25">
      <c r="A5" s="60" t="s">
        <v>0</v>
      </c>
      <c r="B5" s="61" t="s">
        <v>130</v>
      </c>
      <c r="C5" s="62" t="s">
        <v>135</v>
      </c>
      <c r="D5" s="64" t="s">
        <v>138</v>
      </c>
      <c r="E5" s="65"/>
      <c r="F5" s="65"/>
      <c r="G5" s="65"/>
      <c r="H5" s="66"/>
      <c r="I5" s="64" t="s">
        <v>142</v>
      </c>
      <c r="J5" s="65"/>
      <c r="K5" s="65"/>
      <c r="L5" s="66"/>
      <c r="M5" s="67" t="s">
        <v>195</v>
      </c>
      <c r="N5" s="68"/>
      <c r="O5" s="69"/>
    </row>
    <row r="6" spans="1:15" ht="108" customHeight="1" x14ac:dyDescent="0.25">
      <c r="A6" s="60"/>
      <c r="B6" s="61"/>
      <c r="C6" s="63"/>
      <c r="D6" s="9" t="s">
        <v>222</v>
      </c>
      <c r="E6" s="57" t="s">
        <v>223</v>
      </c>
      <c r="F6" s="57" t="s">
        <v>220</v>
      </c>
      <c r="G6" s="57" t="s">
        <v>137</v>
      </c>
      <c r="H6" s="10" t="s">
        <v>136</v>
      </c>
      <c r="I6" s="9" t="s">
        <v>222</v>
      </c>
      <c r="J6" s="57" t="s">
        <v>223</v>
      </c>
      <c r="K6" s="57" t="s">
        <v>137</v>
      </c>
      <c r="L6" s="10" t="s">
        <v>136</v>
      </c>
      <c r="M6" s="9" t="s">
        <v>222</v>
      </c>
      <c r="N6" s="10" t="s">
        <v>137</v>
      </c>
      <c r="O6" s="10" t="s">
        <v>136</v>
      </c>
    </row>
    <row r="7" spans="1:15" x14ac:dyDescent="0.25">
      <c r="A7" s="1">
        <v>1</v>
      </c>
      <c r="B7" s="37">
        <v>2</v>
      </c>
      <c r="C7" s="37">
        <v>3</v>
      </c>
      <c r="D7" s="1">
        <v>4</v>
      </c>
      <c r="E7" s="1">
        <v>5</v>
      </c>
      <c r="F7" s="1">
        <v>6</v>
      </c>
      <c r="G7" s="11">
        <v>7</v>
      </c>
      <c r="H7" s="11">
        <v>8</v>
      </c>
      <c r="I7" s="11">
        <v>9</v>
      </c>
      <c r="J7" s="11">
        <v>10</v>
      </c>
      <c r="K7" s="11">
        <v>11</v>
      </c>
      <c r="L7" s="11">
        <v>12</v>
      </c>
      <c r="M7" s="11">
        <v>13</v>
      </c>
      <c r="N7" s="12">
        <v>14</v>
      </c>
      <c r="O7" s="12">
        <v>15</v>
      </c>
    </row>
    <row r="8" spans="1:15" x14ac:dyDescent="0.25">
      <c r="A8" s="1" t="s">
        <v>1</v>
      </c>
      <c r="B8" s="24" t="s">
        <v>2</v>
      </c>
      <c r="C8" s="24"/>
      <c r="D8" s="4">
        <f>SUM(D9+D17+D19+D24+D31+D32+D41+D43+D46+D51+D52)</f>
        <v>1271371.3000000003</v>
      </c>
      <c r="E8" s="4">
        <f>SUM(E9+E17+E19+E24+E31+E32+E41+E43+E46+E51+E52)</f>
        <v>0</v>
      </c>
      <c r="F8" s="4">
        <f>SUM(F9+F17+F19+F24+F31+F32+F41+F43+F46+F51+F52)</f>
        <v>1338193.7000000002</v>
      </c>
      <c r="G8" s="4">
        <f>F8-D8</f>
        <v>66822.399999999907</v>
      </c>
      <c r="H8" s="4">
        <f>H9+H17+H19+H24+H31+H32+H41+H43+H46+H51+H52</f>
        <v>1338193.7000000002</v>
      </c>
      <c r="I8" s="4">
        <f>SUM(I9+I17+I19+I24+I31+I32+I41+I43+I46+I51+I52)</f>
        <v>1158801.5</v>
      </c>
      <c r="J8" s="4">
        <f>SUM(J9+J17+J19+J24+J31+J32+J41+J43+J46+J51+J52)</f>
        <v>0</v>
      </c>
      <c r="K8" s="4">
        <f>SUM(K9+K17+K19+K24+K31+K32+K41+K43+K46+K51+K52)</f>
        <v>0</v>
      </c>
      <c r="L8" s="4">
        <f>I8+K8</f>
        <v>1158801.5</v>
      </c>
      <c r="M8" s="4">
        <f>SUM(M9+M17+M19+M24+M31+M32+M41+M43+M46+M51+M52)</f>
        <v>1209250.4000000001</v>
      </c>
      <c r="N8" s="4">
        <f>SUM(N9+N17+N19+N24+N31+N32+N41+N43+N46+N51+N52)</f>
        <v>0</v>
      </c>
      <c r="O8" s="4">
        <f t="shared" ref="O8:O51" si="0">M8+N8</f>
        <v>1209250.4000000001</v>
      </c>
    </row>
    <row r="9" spans="1:15" x14ac:dyDescent="0.25">
      <c r="A9" s="1" t="s">
        <v>3</v>
      </c>
      <c r="B9" s="24" t="s">
        <v>4</v>
      </c>
      <c r="C9" s="24"/>
      <c r="D9" s="4">
        <f>SUM(D10:D16)</f>
        <v>929627</v>
      </c>
      <c r="E9" s="4">
        <f t="shared" ref="E9:M9" si="1">SUM(E10:E16)</f>
        <v>0</v>
      </c>
      <c r="F9" s="4">
        <f t="shared" si="1"/>
        <v>1002084</v>
      </c>
      <c r="G9" s="4">
        <f>F9-D9</f>
        <v>72457</v>
      </c>
      <c r="H9" s="4">
        <f>D9+G9</f>
        <v>1002084</v>
      </c>
      <c r="I9" s="4">
        <f t="shared" si="1"/>
        <v>868231</v>
      </c>
      <c r="J9" s="4">
        <f t="shared" si="1"/>
        <v>0</v>
      </c>
      <c r="K9" s="4">
        <f>SUM(K10:K16)</f>
        <v>0</v>
      </c>
      <c r="L9" s="4">
        <f t="shared" ref="L9:L51" si="2">I9+K9</f>
        <v>868231</v>
      </c>
      <c r="M9" s="4">
        <f t="shared" si="1"/>
        <v>913311</v>
      </c>
      <c r="N9" s="4">
        <f>SUM(N10:N16)</f>
        <v>0</v>
      </c>
      <c r="O9" s="4">
        <f t="shared" si="0"/>
        <v>913311</v>
      </c>
    </row>
    <row r="10" spans="1:15" ht="90" x14ac:dyDescent="0.25">
      <c r="A10" s="1" t="s">
        <v>5</v>
      </c>
      <c r="B10" s="24" t="s">
        <v>196</v>
      </c>
      <c r="C10" s="24"/>
      <c r="D10" s="13">
        <v>845785</v>
      </c>
      <c r="E10" s="13">
        <v>0</v>
      </c>
      <c r="F10" s="13">
        <v>907351</v>
      </c>
      <c r="G10" s="4">
        <f>F10-D10</f>
        <v>61566</v>
      </c>
      <c r="H10" s="4">
        <f t="shared" ref="H10:H56" si="3">D10+G10</f>
        <v>907351</v>
      </c>
      <c r="I10" s="13">
        <v>780474</v>
      </c>
      <c r="J10" s="13">
        <v>0</v>
      </c>
      <c r="K10" s="4">
        <f>J10</f>
        <v>0</v>
      </c>
      <c r="L10" s="4">
        <f t="shared" si="2"/>
        <v>780474</v>
      </c>
      <c r="M10" s="13">
        <v>821058</v>
      </c>
      <c r="N10" s="14">
        <v>0</v>
      </c>
      <c r="O10" s="4">
        <f t="shared" si="0"/>
        <v>821058</v>
      </c>
    </row>
    <row r="11" spans="1:15" ht="105" x14ac:dyDescent="0.25">
      <c r="A11" s="1" t="s">
        <v>6</v>
      </c>
      <c r="B11" s="24" t="s">
        <v>7</v>
      </c>
      <c r="C11" s="24"/>
      <c r="D11" s="13">
        <v>812</v>
      </c>
      <c r="E11" s="13">
        <v>0</v>
      </c>
      <c r="F11" s="13">
        <v>1045</v>
      </c>
      <c r="G11" s="4">
        <f t="shared" ref="G11:G56" si="4">F11-D11</f>
        <v>233</v>
      </c>
      <c r="H11" s="4">
        <f t="shared" si="3"/>
        <v>1045</v>
      </c>
      <c r="I11" s="13">
        <v>403</v>
      </c>
      <c r="J11" s="13">
        <v>0</v>
      </c>
      <c r="K11" s="4">
        <f t="shared" ref="K11:K37" si="5">J11</f>
        <v>0</v>
      </c>
      <c r="L11" s="4">
        <f t="shared" si="2"/>
        <v>403</v>
      </c>
      <c r="M11" s="13">
        <v>424</v>
      </c>
      <c r="N11" s="14">
        <v>0</v>
      </c>
      <c r="O11" s="4">
        <f t="shared" si="0"/>
        <v>424</v>
      </c>
    </row>
    <row r="12" spans="1:15" ht="45" x14ac:dyDescent="0.25">
      <c r="A12" s="1" t="s">
        <v>8</v>
      </c>
      <c r="B12" s="24" t="s">
        <v>9</v>
      </c>
      <c r="C12" s="24"/>
      <c r="D12" s="13">
        <v>2702</v>
      </c>
      <c r="E12" s="13">
        <v>0</v>
      </c>
      <c r="F12" s="13">
        <v>3298</v>
      </c>
      <c r="G12" s="4">
        <f t="shared" si="4"/>
        <v>596</v>
      </c>
      <c r="H12" s="4">
        <f t="shared" si="3"/>
        <v>3298</v>
      </c>
      <c r="I12" s="13">
        <v>2850</v>
      </c>
      <c r="J12" s="13">
        <v>0</v>
      </c>
      <c r="K12" s="4">
        <f t="shared" si="5"/>
        <v>0</v>
      </c>
      <c r="L12" s="4">
        <f t="shared" si="2"/>
        <v>2850</v>
      </c>
      <c r="M12" s="13">
        <v>2998</v>
      </c>
      <c r="N12" s="14">
        <v>0</v>
      </c>
      <c r="O12" s="4">
        <f t="shared" si="0"/>
        <v>2998</v>
      </c>
    </row>
    <row r="13" spans="1:15" ht="75" x14ac:dyDescent="0.25">
      <c r="A13" s="1" t="s">
        <v>10</v>
      </c>
      <c r="B13" s="24" t="s">
        <v>11</v>
      </c>
      <c r="C13" s="24"/>
      <c r="D13" s="13">
        <v>518</v>
      </c>
      <c r="E13" s="13">
        <v>0</v>
      </c>
      <c r="F13" s="13">
        <v>641</v>
      </c>
      <c r="G13" s="4">
        <f t="shared" si="4"/>
        <v>123</v>
      </c>
      <c r="H13" s="4">
        <f t="shared" si="3"/>
        <v>641</v>
      </c>
      <c r="I13" s="13">
        <v>367</v>
      </c>
      <c r="J13" s="13">
        <v>0</v>
      </c>
      <c r="K13" s="4">
        <f t="shared" si="5"/>
        <v>0</v>
      </c>
      <c r="L13" s="4">
        <f t="shared" si="2"/>
        <v>367</v>
      </c>
      <c r="M13" s="13">
        <v>386</v>
      </c>
      <c r="N13" s="14">
        <v>0</v>
      </c>
      <c r="O13" s="4">
        <f t="shared" si="0"/>
        <v>386</v>
      </c>
    </row>
    <row r="14" spans="1:15" ht="45" x14ac:dyDescent="0.25">
      <c r="A14" s="1" t="s">
        <v>12</v>
      </c>
      <c r="B14" s="24" t="s">
        <v>13</v>
      </c>
      <c r="C14" s="24"/>
      <c r="D14" s="13">
        <v>78227</v>
      </c>
      <c r="E14" s="13">
        <v>0</v>
      </c>
      <c r="F14" s="13">
        <v>89247</v>
      </c>
      <c r="G14" s="4">
        <f t="shared" si="4"/>
        <v>11020</v>
      </c>
      <c r="H14" s="4">
        <f t="shared" si="3"/>
        <v>89247</v>
      </c>
      <c r="I14" s="15">
        <v>82530</v>
      </c>
      <c r="J14" s="15">
        <v>0</v>
      </c>
      <c r="K14" s="4">
        <f t="shared" si="5"/>
        <v>0</v>
      </c>
      <c r="L14" s="4">
        <f t="shared" si="2"/>
        <v>82530</v>
      </c>
      <c r="M14" s="15">
        <v>86821</v>
      </c>
      <c r="N14" s="14">
        <v>0</v>
      </c>
      <c r="O14" s="4">
        <f t="shared" si="0"/>
        <v>86821</v>
      </c>
    </row>
    <row r="15" spans="1:15" ht="45" x14ac:dyDescent="0.25">
      <c r="A15" s="1" t="s">
        <v>183</v>
      </c>
      <c r="B15" s="24" t="s">
        <v>184</v>
      </c>
      <c r="C15" s="24"/>
      <c r="D15" s="13">
        <v>528</v>
      </c>
      <c r="E15" s="13">
        <v>0</v>
      </c>
      <c r="F15" s="13">
        <v>502</v>
      </c>
      <c r="G15" s="4">
        <f t="shared" si="4"/>
        <v>-26</v>
      </c>
      <c r="H15" s="4">
        <f t="shared" si="3"/>
        <v>502</v>
      </c>
      <c r="I15" s="15">
        <v>536</v>
      </c>
      <c r="J15" s="15">
        <v>0</v>
      </c>
      <c r="K15" s="4">
        <f t="shared" si="5"/>
        <v>0</v>
      </c>
      <c r="L15" s="4">
        <f t="shared" si="2"/>
        <v>536</v>
      </c>
      <c r="M15" s="15">
        <v>542</v>
      </c>
      <c r="N15" s="14">
        <v>0</v>
      </c>
      <c r="O15" s="4">
        <f t="shared" si="0"/>
        <v>542</v>
      </c>
    </row>
    <row r="16" spans="1:15" ht="45" x14ac:dyDescent="0.25">
      <c r="A16" s="1" t="s">
        <v>185</v>
      </c>
      <c r="B16" s="24" t="s">
        <v>186</v>
      </c>
      <c r="C16" s="24"/>
      <c r="D16" s="13">
        <v>1055</v>
      </c>
      <c r="E16" s="13">
        <v>0</v>
      </c>
      <c r="F16" s="13">
        <v>0</v>
      </c>
      <c r="G16" s="4">
        <f t="shared" si="4"/>
        <v>-1055</v>
      </c>
      <c r="H16" s="4">
        <f t="shared" si="3"/>
        <v>0</v>
      </c>
      <c r="I16" s="15">
        <v>1071</v>
      </c>
      <c r="J16" s="15">
        <v>0</v>
      </c>
      <c r="K16" s="4">
        <f t="shared" si="5"/>
        <v>0</v>
      </c>
      <c r="L16" s="4">
        <f t="shared" si="2"/>
        <v>1071</v>
      </c>
      <c r="M16" s="15">
        <v>1082</v>
      </c>
      <c r="N16" s="14">
        <v>0</v>
      </c>
      <c r="O16" s="4">
        <f t="shared" si="0"/>
        <v>1082</v>
      </c>
    </row>
    <row r="17" spans="1:15" ht="30" x14ac:dyDescent="0.25">
      <c r="A17" s="12" t="s">
        <v>14</v>
      </c>
      <c r="B17" s="19" t="s">
        <v>15</v>
      </c>
      <c r="C17" s="19"/>
      <c r="D17" s="4">
        <f t="shared" ref="D17:M17" si="6">D18</f>
        <v>11532.5</v>
      </c>
      <c r="E17" s="4">
        <f t="shared" si="6"/>
        <v>0</v>
      </c>
      <c r="F17" s="4">
        <f t="shared" si="6"/>
        <v>11790.3</v>
      </c>
      <c r="G17" s="4">
        <f t="shared" si="4"/>
        <v>257.79999999999927</v>
      </c>
      <c r="H17" s="4">
        <f t="shared" si="3"/>
        <v>11790.3</v>
      </c>
      <c r="I17" s="4">
        <f t="shared" si="6"/>
        <v>10221.799999999999</v>
      </c>
      <c r="J17" s="4">
        <f t="shared" si="6"/>
        <v>0</v>
      </c>
      <c r="K17" s="4">
        <f t="shared" si="5"/>
        <v>0</v>
      </c>
      <c r="L17" s="4">
        <f t="shared" si="2"/>
        <v>10221.799999999999</v>
      </c>
      <c r="M17" s="4">
        <f t="shared" si="6"/>
        <v>10437.299999999999</v>
      </c>
      <c r="N17" s="14">
        <f>N18</f>
        <v>0</v>
      </c>
      <c r="O17" s="4">
        <f t="shared" si="0"/>
        <v>10437.299999999999</v>
      </c>
    </row>
    <row r="18" spans="1:15" ht="30" x14ac:dyDescent="0.25">
      <c r="A18" s="12" t="s">
        <v>16</v>
      </c>
      <c r="B18" s="19" t="s">
        <v>17</v>
      </c>
      <c r="C18" s="19"/>
      <c r="D18" s="13">
        <v>11532.5</v>
      </c>
      <c r="E18" s="13">
        <v>0</v>
      </c>
      <c r="F18" s="13">
        <v>11790.3</v>
      </c>
      <c r="G18" s="4">
        <f t="shared" si="4"/>
        <v>257.79999999999927</v>
      </c>
      <c r="H18" s="4">
        <f t="shared" si="3"/>
        <v>11790.3</v>
      </c>
      <c r="I18" s="13">
        <v>10221.799999999999</v>
      </c>
      <c r="J18" s="13">
        <v>0</v>
      </c>
      <c r="K18" s="4">
        <f t="shared" si="5"/>
        <v>0</v>
      </c>
      <c r="L18" s="4">
        <f t="shared" si="2"/>
        <v>10221.799999999999</v>
      </c>
      <c r="M18" s="13">
        <v>10437.299999999999</v>
      </c>
      <c r="N18" s="14">
        <v>0</v>
      </c>
      <c r="O18" s="4">
        <f t="shared" si="0"/>
        <v>10437.299999999999</v>
      </c>
    </row>
    <row r="19" spans="1:15" x14ac:dyDescent="0.25">
      <c r="A19" s="38" t="s">
        <v>18</v>
      </c>
      <c r="B19" s="39" t="s">
        <v>19</v>
      </c>
      <c r="C19" s="39"/>
      <c r="D19" s="16">
        <f t="shared" ref="D19:F19" si="7">SUM(D20:D23)</f>
        <v>113707</v>
      </c>
      <c r="E19" s="16">
        <f t="shared" si="7"/>
        <v>0</v>
      </c>
      <c r="F19" s="16">
        <f t="shared" si="7"/>
        <v>120123</v>
      </c>
      <c r="G19" s="4">
        <f t="shared" si="4"/>
        <v>6416</v>
      </c>
      <c r="H19" s="4">
        <f>D19+G19</f>
        <v>120123</v>
      </c>
      <c r="I19" s="16">
        <f t="shared" ref="I19:M19" si="8">SUM(I20:I23)</f>
        <v>82081</v>
      </c>
      <c r="J19" s="16">
        <f t="shared" si="8"/>
        <v>0</v>
      </c>
      <c r="K19" s="4">
        <f t="shared" si="5"/>
        <v>0</v>
      </c>
      <c r="L19" s="4">
        <f t="shared" si="2"/>
        <v>82081</v>
      </c>
      <c r="M19" s="4">
        <f t="shared" si="8"/>
        <v>82161.399999999994</v>
      </c>
      <c r="N19" s="14">
        <f>N20+N21+N22+N23</f>
        <v>0</v>
      </c>
      <c r="O19" s="4">
        <f t="shared" si="0"/>
        <v>82161.399999999994</v>
      </c>
    </row>
    <row r="20" spans="1:15" ht="30" x14ac:dyDescent="0.25">
      <c r="A20" s="12" t="s">
        <v>20</v>
      </c>
      <c r="B20" s="19" t="s">
        <v>21</v>
      </c>
      <c r="C20" s="19"/>
      <c r="D20" s="13">
        <v>103315</v>
      </c>
      <c r="E20" s="13">
        <v>0</v>
      </c>
      <c r="F20" s="13">
        <v>109700</v>
      </c>
      <c r="G20" s="4">
        <f t="shared" si="4"/>
        <v>6385</v>
      </c>
      <c r="H20" s="4">
        <f t="shared" si="3"/>
        <v>109700</v>
      </c>
      <c r="I20" s="13">
        <v>78400</v>
      </c>
      <c r="J20" s="13">
        <v>0</v>
      </c>
      <c r="K20" s="4">
        <f t="shared" si="5"/>
        <v>0</v>
      </c>
      <c r="L20" s="4">
        <f t="shared" si="2"/>
        <v>78400</v>
      </c>
      <c r="M20" s="13">
        <v>78478.399999999994</v>
      </c>
      <c r="N20" s="14">
        <v>0</v>
      </c>
      <c r="O20" s="4">
        <f t="shared" si="0"/>
        <v>78478.399999999994</v>
      </c>
    </row>
    <row r="21" spans="1:15" ht="30" x14ac:dyDescent="0.25">
      <c r="A21" s="1" t="s">
        <v>22</v>
      </c>
      <c r="B21" s="24" t="s">
        <v>23</v>
      </c>
      <c r="C21" s="24"/>
      <c r="D21" s="13">
        <v>0</v>
      </c>
      <c r="E21" s="13">
        <v>0</v>
      </c>
      <c r="F21" s="13">
        <v>31</v>
      </c>
      <c r="G21" s="4">
        <f t="shared" si="4"/>
        <v>31</v>
      </c>
      <c r="H21" s="4">
        <f t="shared" si="3"/>
        <v>31</v>
      </c>
      <c r="I21" s="13">
        <v>0</v>
      </c>
      <c r="J21" s="13">
        <v>0</v>
      </c>
      <c r="K21" s="4">
        <f t="shared" si="5"/>
        <v>0</v>
      </c>
      <c r="L21" s="4">
        <f t="shared" si="2"/>
        <v>0</v>
      </c>
      <c r="M21" s="13">
        <v>0</v>
      </c>
      <c r="N21" s="14">
        <v>0</v>
      </c>
      <c r="O21" s="4">
        <f t="shared" si="0"/>
        <v>0</v>
      </c>
    </row>
    <row r="22" spans="1:15" x14ac:dyDescent="0.25">
      <c r="A22" s="1" t="s">
        <v>24</v>
      </c>
      <c r="B22" s="24" t="s">
        <v>25</v>
      </c>
      <c r="C22" s="24"/>
      <c r="D22" s="13">
        <v>1567</v>
      </c>
      <c r="E22" s="13">
        <v>0</v>
      </c>
      <c r="F22" s="13">
        <v>1567</v>
      </c>
      <c r="G22" s="4">
        <f t="shared" si="4"/>
        <v>0</v>
      </c>
      <c r="H22" s="4">
        <f t="shared" si="3"/>
        <v>1567</v>
      </c>
      <c r="I22" s="13">
        <v>114</v>
      </c>
      <c r="J22" s="13">
        <v>0</v>
      </c>
      <c r="K22" s="4">
        <f t="shared" si="5"/>
        <v>0</v>
      </c>
      <c r="L22" s="4">
        <f t="shared" si="2"/>
        <v>114</v>
      </c>
      <c r="M22" s="13">
        <v>112</v>
      </c>
      <c r="N22" s="14">
        <v>0</v>
      </c>
      <c r="O22" s="4">
        <f t="shared" si="0"/>
        <v>112</v>
      </c>
    </row>
    <row r="23" spans="1:15" ht="30" x14ac:dyDescent="0.25">
      <c r="A23" s="1" t="s">
        <v>26</v>
      </c>
      <c r="B23" s="24" t="s">
        <v>27</v>
      </c>
      <c r="C23" s="24"/>
      <c r="D23" s="13">
        <v>8825</v>
      </c>
      <c r="E23" s="13">
        <v>0</v>
      </c>
      <c r="F23" s="13">
        <v>8825</v>
      </c>
      <c r="G23" s="4">
        <f t="shared" si="4"/>
        <v>0</v>
      </c>
      <c r="H23" s="4">
        <f t="shared" si="3"/>
        <v>8825</v>
      </c>
      <c r="I23" s="13">
        <v>3567</v>
      </c>
      <c r="J23" s="13">
        <v>0</v>
      </c>
      <c r="K23" s="4">
        <f t="shared" si="5"/>
        <v>0</v>
      </c>
      <c r="L23" s="4">
        <f t="shared" si="2"/>
        <v>3567</v>
      </c>
      <c r="M23" s="13">
        <v>3571</v>
      </c>
      <c r="N23" s="14">
        <v>0</v>
      </c>
      <c r="O23" s="4">
        <f t="shared" si="0"/>
        <v>3571</v>
      </c>
    </row>
    <row r="24" spans="1:15" x14ac:dyDescent="0.25">
      <c r="A24" s="38" t="s">
        <v>28</v>
      </c>
      <c r="B24" s="40" t="s">
        <v>29</v>
      </c>
      <c r="C24" s="40"/>
      <c r="D24" s="16">
        <f t="shared" ref="D24:F24" si="9">SUM(D25:D30)</f>
        <v>138418</v>
      </c>
      <c r="E24" s="16">
        <f t="shared" si="9"/>
        <v>0</v>
      </c>
      <c r="F24" s="16">
        <f t="shared" si="9"/>
        <v>133842</v>
      </c>
      <c r="G24" s="4">
        <f t="shared" si="4"/>
        <v>-4576</v>
      </c>
      <c r="H24" s="4">
        <f t="shared" si="3"/>
        <v>133842</v>
      </c>
      <c r="I24" s="16">
        <f t="shared" ref="I24:M24" si="10">SUM(I25:I30)</f>
        <v>142021</v>
      </c>
      <c r="J24" s="16">
        <f t="shared" si="10"/>
        <v>0</v>
      </c>
      <c r="K24" s="4">
        <f t="shared" si="5"/>
        <v>0</v>
      </c>
      <c r="L24" s="4">
        <f t="shared" si="2"/>
        <v>142021</v>
      </c>
      <c r="M24" s="4">
        <f t="shared" si="10"/>
        <v>150211</v>
      </c>
      <c r="N24" s="14">
        <f>N25+N26+N27+N28+N29+N30</f>
        <v>0</v>
      </c>
      <c r="O24" s="4">
        <f t="shared" si="0"/>
        <v>150211</v>
      </c>
    </row>
    <row r="25" spans="1:15" x14ac:dyDescent="0.25">
      <c r="A25" s="41" t="s">
        <v>30</v>
      </c>
      <c r="B25" s="20" t="s">
        <v>31</v>
      </c>
      <c r="C25" s="20"/>
      <c r="D25" s="13">
        <v>2508</v>
      </c>
      <c r="E25" s="13">
        <v>0</v>
      </c>
      <c r="F25" s="13">
        <v>2915</v>
      </c>
      <c r="G25" s="4">
        <f t="shared" si="4"/>
        <v>407</v>
      </c>
      <c r="H25" s="4">
        <f t="shared" si="3"/>
        <v>2915</v>
      </c>
      <c r="I25" s="13">
        <v>2608</v>
      </c>
      <c r="J25" s="13">
        <v>0</v>
      </c>
      <c r="K25" s="4">
        <f t="shared" si="5"/>
        <v>0</v>
      </c>
      <c r="L25" s="4">
        <f t="shared" si="2"/>
        <v>2608</v>
      </c>
      <c r="M25" s="13">
        <v>2686</v>
      </c>
      <c r="N25" s="14">
        <v>0</v>
      </c>
      <c r="O25" s="4">
        <f t="shared" si="0"/>
        <v>2686</v>
      </c>
    </row>
    <row r="26" spans="1:15" x14ac:dyDescent="0.25">
      <c r="A26" s="41" t="s">
        <v>32</v>
      </c>
      <c r="B26" s="20" t="s">
        <v>33</v>
      </c>
      <c r="C26" s="20"/>
      <c r="D26" s="13">
        <v>98461</v>
      </c>
      <c r="E26" s="13">
        <v>0</v>
      </c>
      <c r="F26" s="13">
        <v>96646</v>
      </c>
      <c r="G26" s="4">
        <f t="shared" si="4"/>
        <v>-1815</v>
      </c>
      <c r="H26" s="4">
        <f t="shared" si="3"/>
        <v>96646</v>
      </c>
      <c r="I26" s="13">
        <v>101354</v>
      </c>
      <c r="J26" s="13">
        <v>0</v>
      </c>
      <c r="K26" s="4">
        <f t="shared" si="5"/>
        <v>0</v>
      </c>
      <c r="L26" s="4">
        <f t="shared" si="2"/>
        <v>101354</v>
      </c>
      <c r="M26" s="13">
        <v>108828</v>
      </c>
      <c r="N26" s="14">
        <v>0</v>
      </c>
      <c r="O26" s="4">
        <f t="shared" si="0"/>
        <v>108828</v>
      </c>
    </row>
    <row r="27" spans="1:15" x14ac:dyDescent="0.25">
      <c r="A27" s="12" t="s">
        <v>34</v>
      </c>
      <c r="B27" s="20" t="s">
        <v>35</v>
      </c>
      <c r="C27" s="20"/>
      <c r="D27" s="13">
        <v>10043</v>
      </c>
      <c r="E27" s="13">
        <v>0</v>
      </c>
      <c r="F27" s="13">
        <v>8370</v>
      </c>
      <c r="G27" s="4">
        <f t="shared" si="4"/>
        <v>-1673</v>
      </c>
      <c r="H27" s="4">
        <f t="shared" si="3"/>
        <v>8370</v>
      </c>
      <c r="I27" s="13">
        <v>10244</v>
      </c>
      <c r="J27" s="13">
        <v>0</v>
      </c>
      <c r="K27" s="4">
        <f t="shared" si="5"/>
        <v>0</v>
      </c>
      <c r="L27" s="4">
        <f t="shared" si="2"/>
        <v>10244</v>
      </c>
      <c r="M27" s="13">
        <v>10449</v>
      </c>
      <c r="N27" s="14">
        <v>0</v>
      </c>
      <c r="O27" s="4">
        <f t="shared" si="0"/>
        <v>10449</v>
      </c>
    </row>
    <row r="28" spans="1:15" x14ac:dyDescent="0.25">
      <c r="A28" s="12" t="s">
        <v>36</v>
      </c>
      <c r="B28" s="20" t="s">
        <v>37</v>
      </c>
      <c r="C28" s="20"/>
      <c r="D28" s="13">
        <v>16546</v>
      </c>
      <c r="E28" s="13">
        <v>0</v>
      </c>
      <c r="F28" s="13">
        <v>16546</v>
      </c>
      <c r="G28" s="4">
        <f t="shared" si="4"/>
        <v>0</v>
      </c>
      <c r="H28" s="4">
        <f t="shared" si="3"/>
        <v>16546</v>
      </c>
      <c r="I28" s="13">
        <v>16760</v>
      </c>
      <c r="J28" s="13">
        <v>0</v>
      </c>
      <c r="K28" s="4">
        <f t="shared" si="5"/>
        <v>0</v>
      </c>
      <c r="L28" s="4">
        <f t="shared" si="2"/>
        <v>16760</v>
      </c>
      <c r="M28" s="13">
        <v>17004</v>
      </c>
      <c r="N28" s="14">
        <v>0</v>
      </c>
      <c r="O28" s="4">
        <f t="shared" si="0"/>
        <v>17004</v>
      </c>
    </row>
    <row r="29" spans="1:15" x14ac:dyDescent="0.25">
      <c r="A29" s="41" t="s">
        <v>38</v>
      </c>
      <c r="B29" s="20" t="s">
        <v>39</v>
      </c>
      <c r="C29" s="20"/>
      <c r="D29" s="13">
        <v>10100</v>
      </c>
      <c r="E29" s="13">
        <v>0</v>
      </c>
      <c r="F29" s="13">
        <v>8495</v>
      </c>
      <c r="G29" s="4">
        <f t="shared" si="4"/>
        <v>-1605</v>
      </c>
      <c r="H29" s="4">
        <f t="shared" si="3"/>
        <v>8495</v>
      </c>
      <c r="I29" s="13">
        <v>10252</v>
      </c>
      <c r="J29" s="13">
        <v>0</v>
      </c>
      <c r="K29" s="4">
        <f t="shared" si="5"/>
        <v>0</v>
      </c>
      <c r="L29" s="4">
        <f t="shared" si="2"/>
        <v>10252</v>
      </c>
      <c r="M29" s="13">
        <v>10405</v>
      </c>
      <c r="N29" s="14">
        <v>0</v>
      </c>
      <c r="O29" s="4">
        <f t="shared" si="0"/>
        <v>10405</v>
      </c>
    </row>
    <row r="30" spans="1:15" x14ac:dyDescent="0.25">
      <c r="A30" s="41" t="s">
        <v>40</v>
      </c>
      <c r="B30" s="20" t="s">
        <v>41</v>
      </c>
      <c r="C30" s="20"/>
      <c r="D30" s="13">
        <v>760</v>
      </c>
      <c r="E30" s="13">
        <v>0</v>
      </c>
      <c r="F30" s="13">
        <v>870</v>
      </c>
      <c r="G30" s="4">
        <f t="shared" si="4"/>
        <v>110</v>
      </c>
      <c r="H30" s="4">
        <f t="shared" si="3"/>
        <v>870</v>
      </c>
      <c r="I30" s="13">
        <v>803</v>
      </c>
      <c r="J30" s="13">
        <v>0</v>
      </c>
      <c r="K30" s="4">
        <f t="shared" si="5"/>
        <v>0</v>
      </c>
      <c r="L30" s="4">
        <f t="shared" si="2"/>
        <v>803</v>
      </c>
      <c r="M30" s="13">
        <v>839</v>
      </c>
      <c r="N30" s="14">
        <v>0</v>
      </c>
      <c r="O30" s="4">
        <f t="shared" si="0"/>
        <v>839</v>
      </c>
    </row>
    <row r="31" spans="1:15" x14ac:dyDescent="0.25">
      <c r="A31" s="42" t="s">
        <v>42</v>
      </c>
      <c r="B31" s="43" t="s">
        <v>43</v>
      </c>
      <c r="C31" s="43"/>
      <c r="D31" s="13">
        <v>2041.8</v>
      </c>
      <c r="E31" s="13">
        <v>0</v>
      </c>
      <c r="F31" s="13">
        <v>3120</v>
      </c>
      <c r="G31" s="4">
        <f t="shared" si="4"/>
        <v>1078.2</v>
      </c>
      <c r="H31" s="4">
        <f t="shared" si="3"/>
        <v>3120</v>
      </c>
      <c r="I31" s="13">
        <v>2062.1999999999998</v>
      </c>
      <c r="J31" s="13">
        <v>0</v>
      </c>
      <c r="K31" s="4">
        <f t="shared" si="5"/>
        <v>0</v>
      </c>
      <c r="L31" s="4">
        <f t="shared" si="2"/>
        <v>2062.1999999999998</v>
      </c>
      <c r="M31" s="13">
        <v>2082.8000000000002</v>
      </c>
      <c r="N31" s="14">
        <v>0</v>
      </c>
      <c r="O31" s="4">
        <f t="shared" si="0"/>
        <v>2082.8000000000002</v>
      </c>
    </row>
    <row r="32" spans="1:15" ht="45" x14ac:dyDescent="0.25">
      <c r="A32" s="42" t="s">
        <v>44</v>
      </c>
      <c r="B32" s="43" t="s">
        <v>45</v>
      </c>
      <c r="C32" s="43"/>
      <c r="D32" s="5">
        <f>SUM(D33:D40)</f>
        <v>53788.999999999993</v>
      </c>
      <c r="E32" s="5">
        <f>SUM(E33:E40)</f>
        <v>0</v>
      </c>
      <c r="F32" s="5">
        <f>SUM(F33:F40)</f>
        <v>53508.299999999996</v>
      </c>
      <c r="G32" s="4">
        <f t="shared" si="4"/>
        <v>-280.69999999999709</v>
      </c>
      <c r="H32" s="4">
        <f t="shared" si="3"/>
        <v>53508.299999999996</v>
      </c>
      <c r="I32" s="5">
        <f>SUM(I33:I40)</f>
        <v>39656.399999999994</v>
      </c>
      <c r="J32" s="5">
        <f>SUM(J33:J40)</f>
        <v>0</v>
      </c>
      <c r="K32" s="4">
        <f t="shared" si="5"/>
        <v>0</v>
      </c>
      <c r="L32" s="4">
        <f t="shared" si="2"/>
        <v>39656.399999999994</v>
      </c>
      <c r="M32" s="4">
        <f>SUM(M33:M40)</f>
        <v>36525.4</v>
      </c>
      <c r="N32" s="14">
        <f>N34+N36+N38+N40</f>
        <v>0</v>
      </c>
      <c r="O32" s="4">
        <f t="shared" si="0"/>
        <v>36525.4</v>
      </c>
    </row>
    <row r="33" spans="1:15" ht="60" hidden="1" x14ac:dyDescent="0.25">
      <c r="A33" s="42" t="s">
        <v>46</v>
      </c>
      <c r="B33" s="43" t="s">
        <v>47</v>
      </c>
      <c r="C33" s="43"/>
      <c r="D33" s="13">
        <v>0</v>
      </c>
      <c r="E33" s="13">
        <v>0</v>
      </c>
      <c r="F33" s="13">
        <v>0</v>
      </c>
      <c r="G33" s="4">
        <f t="shared" si="4"/>
        <v>0</v>
      </c>
      <c r="H33" s="4">
        <f t="shared" si="3"/>
        <v>0</v>
      </c>
      <c r="I33" s="13">
        <v>0</v>
      </c>
      <c r="J33" s="13">
        <v>0</v>
      </c>
      <c r="K33" s="4">
        <f t="shared" si="5"/>
        <v>0</v>
      </c>
      <c r="L33" s="4">
        <f t="shared" si="2"/>
        <v>0</v>
      </c>
      <c r="M33" s="13">
        <v>0</v>
      </c>
      <c r="N33" s="14">
        <v>0</v>
      </c>
      <c r="O33" s="4">
        <f t="shared" si="0"/>
        <v>0</v>
      </c>
    </row>
    <row r="34" spans="1:15" ht="75" x14ac:dyDescent="0.25">
      <c r="A34" s="44" t="s">
        <v>48</v>
      </c>
      <c r="B34" s="24" t="s">
        <v>49</v>
      </c>
      <c r="C34" s="24"/>
      <c r="D34" s="13">
        <v>46883.199999999997</v>
      </c>
      <c r="E34" s="13">
        <v>0</v>
      </c>
      <c r="F34" s="13">
        <v>46883.199999999997</v>
      </c>
      <c r="G34" s="4">
        <f t="shared" si="4"/>
        <v>0</v>
      </c>
      <c r="H34" s="4">
        <f t="shared" si="3"/>
        <v>46883.199999999997</v>
      </c>
      <c r="I34" s="13">
        <v>32532.6</v>
      </c>
      <c r="J34" s="13">
        <v>0</v>
      </c>
      <c r="K34" s="4">
        <f t="shared" si="5"/>
        <v>0</v>
      </c>
      <c r="L34" s="4">
        <f t="shared" si="2"/>
        <v>32532.6</v>
      </c>
      <c r="M34" s="13">
        <v>29146.1</v>
      </c>
      <c r="N34" s="14">
        <v>0</v>
      </c>
      <c r="O34" s="4">
        <f t="shared" si="0"/>
        <v>29146.1</v>
      </c>
    </row>
    <row r="35" spans="1:15" ht="90" hidden="1" x14ac:dyDescent="0.25">
      <c r="A35" s="44" t="s">
        <v>50</v>
      </c>
      <c r="B35" s="24" t="s">
        <v>51</v>
      </c>
      <c r="C35" s="24"/>
      <c r="D35" s="13">
        <v>0</v>
      </c>
      <c r="E35" s="13">
        <v>0</v>
      </c>
      <c r="F35" s="13">
        <v>0</v>
      </c>
      <c r="G35" s="4">
        <f t="shared" si="4"/>
        <v>0</v>
      </c>
      <c r="H35" s="4">
        <f t="shared" si="3"/>
        <v>0</v>
      </c>
      <c r="I35" s="13">
        <v>0</v>
      </c>
      <c r="J35" s="13">
        <v>0</v>
      </c>
      <c r="K35" s="4">
        <f t="shared" si="5"/>
        <v>0</v>
      </c>
      <c r="L35" s="4">
        <f t="shared" si="2"/>
        <v>0</v>
      </c>
      <c r="M35" s="13">
        <v>0</v>
      </c>
      <c r="N35" s="14">
        <v>0</v>
      </c>
      <c r="O35" s="4">
        <f t="shared" si="0"/>
        <v>0</v>
      </c>
    </row>
    <row r="36" spans="1:15" ht="30" x14ac:dyDescent="0.25">
      <c r="A36" s="44" t="s">
        <v>52</v>
      </c>
      <c r="B36" s="24" t="s">
        <v>53</v>
      </c>
      <c r="C36" s="24"/>
      <c r="D36" s="13">
        <v>3468.2</v>
      </c>
      <c r="E36" s="13">
        <v>0</v>
      </c>
      <c r="F36" s="13">
        <v>3231.9</v>
      </c>
      <c r="G36" s="4">
        <f t="shared" si="4"/>
        <v>-236.29999999999973</v>
      </c>
      <c r="H36" s="4">
        <f t="shared" si="3"/>
        <v>3231.9</v>
      </c>
      <c r="I36" s="13">
        <v>3549.2</v>
      </c>
      <c r="J36" s="13">
        <v>0</v>
      </c>
      <c r="K36" s="4">
        <f t="shared" si="5"/>
        <v>0</v>
      </c>
      <c r="L36" s="4">
        <f t="shared" si="2"/>
        <v>3549.2</v>
      </c>
      <c r="M36" s="13">
        <v>3662.3</v>
      </c>
      <c r="N36" s="14">
        <v>0</v>
      </c>
      <c r="O36" s="4">
        <f t="shared" si="0"/>
        <v>3662.3</v>
      </c>
    </row>
    <row r="37" spans="1:15" ht="135" hidden="1" x14ac:dyDescent="0.25">
      <c r="A37" s="44" t="s">
        <v>193</v>
      </c>
      <c r="B37" s="24" t="s">
        <v>194</v>
      </c>
      <c r="C37" s="24"/>
      <c r="D37" s="13">
        <v>0</v>
      </c>
      <c r="E37" s="13">
        <v>0</v>
      </c>
      <c r="F37" s="13">
        <v>0</v>
      </c>
      <c r="G37" s="4">
        <f t="shared" si="4"/>
        <v>0</v>
      </c>
      <c r="H37" s="4">
        <f t="shared" si="3"/>
        <v>0</v>
      </c>
      <c r="I37" s="13">
        <v>0</v>
      </c>
      <c r="J37" s="13">
        <v>0</v>
      </c>
      <c r="K37" s="4">
        <f t="shared" si="5"/>
        <v>0</v>
      </c>
      <c r="L37" s="4">
        <f t="shared" si="2"/>
        <v>0</v>
      </c>
      <c r="M37" s="13">
        <v>0</v>
      </c>
      <c r="N37" s="14">
        <v>0</v>
      </c>
      <c r="O37" s="4">
        <f t="shared" si="0"/>
        <v>0</v>
      </c>
    </row>
    <row r="38" spans="1:15" ht="135" x14ac:dyDescent="0.25">
      <c r="A38" s="44" t="s">
        <v>143</v>
      </c>
      <c r="B38" s="24" t="s">
        <v>144</v>
      </c>
      <c r="C38" s="24"/>
      <c r="D38" s="13">
        <v>13.9</v>
      </c>
      <c r="E38" s="13">
        <v>0</v>
      </c>
      <c r="F38" s="13">
        <v>5.0999999999999996</v>
      </c>
      <c r="G38" s="4">
        <f t="shared" si="4"/>
        <v>-8.8000000000000007</v>
      </c>
      <c r="H38" s="4">
        <f t="shared" si="3"/>
        <v>5.0999999999999996</v>
      </c>
      <c r="I38" s="13">
        <v>13.9</v>
      </c>
      <c r="J38" s="13">
        <v>0</v>
      </c>
      <c r="K38" s="4">
        <v>0</v>
      </c>
      <c r="L38" s="4">
        <f t="shared" si="2"/>
        <v>13.9</v>
      </c>
      <c r="M38" s="13">
        <v>13.9</v>
      </c>
      <c r="N38" s="14">
        <v>0</v>
      </c>
      <c r="O38" s="4">
        <f t="shared" si="0"/>
        <v>13.9</v>
      </c>
    </row>
    <row r="39" spans="1:15" ht="180" x14ac:dyDescent="0.25">
      <c r="A39" s="44" t="s">
        <v>233</v>
      </c>
      <c r="B39" s="24" t="s">
        <v>234</v>
      </c>
      <c r="C39" s="24"/>
      <c r="D39" s="13">
        <v>0</v>
      </c>
      <c r="E39" s="13">
        <v>0</v>
      </c>
      <c r="F39" s="13">
        <v>19.5</v>
      </c>
      <c r="G39" s="4">
        <f t="shared" si="4"/>
        <v>19.5</v>
      </c>
      <c r="H39" s="4">
        <f t="shared" si="3"/>
        <v>19.5</v>
      </c>
      <c r="I39" s="13">
        <v>0</v>
      </c>
      <c r="J39" s="13">
        <v>0</v>
      </c>
      <c r="K39" s="4">
        <v>0</v>
      </c>
      <c r="L39" s="4">
        <f t="shared" si="2"/>
        <v>0</v>
      </c>
      <c r="M39" s="13">
        <v>0</v>
      </c>
      <c r="N39" s="14">
        <v>0</v>
      </c>
      <c r="O39" s="4">
        <f t="shared" si="0"/>
        <v>0</v>
      </c>
    </row>
    <row r="40" spans="1:15" ht="75" x14ac:dyDescent="0.25">
      <c r="A40" s="44" t="s">
        <v>54</v>
      </c>
      <c r="B40" s="24" t="s">
        <v>55</v>
      </c>
      <c r="C40" s="24"/>
      <c r="D40" s="13">
        <v>3423.7</v>
      </c>
      <c r="E40" s="13">
        <v>0</v>
      </c>
      <c r="F40" s="13">
        <v>3368.6</v>
      </c>
      <c r="G40" s="4">
        <f t="shared" si="4"/>
        <v>-55.099999999999909</v>
      </c>
      <c r="H40" s="4">
        <f t="shared" si="3"/>
        <v>3368.6</v>
      </c>
      <c r="I40" s="13">
        <v>3560.7</v>
      </c>
      <c r="J40" s="13">
        <v>0</v>
      </c>
      <c r="K40" s="4">
        <f t="shared" ref="K40:K56" si="11">J40</f>
        <v>0</v>
      </c>
      <c r="L40" s="4">
        <f t="shared" si="2"/>
        <v>3560.7</v>
      </c>
      <c r="M40" s="13">
        <v>3703.1</v>
      </c>
      <c r="N40" s="14">
        <v>0</v>
      </c>
      <c r="O40" s="4">
        <f t="shared" si="0"/>
        <v>3703.1</v>
      </c>
    </row>
    <row r="41" spans="1:15" ht="30" x14ac:dyDescent="0.25">
      <c r="A41" s="44" t="s">
        <v>56</v>
      </c>
      <c r="B41" s="40" t="s">
        <v>57</v>
      </c>
      <c r="C41" s="40"/>
      <c r="D41" s="5">
        <f t="shared" ref="D41:M41" si="12">SUM(D42)</f>
        <v>5584.6</v>
      </c>
      <c r="E41" s="5">
        <f t="shared" si="12"/>
        <v>0</v>
      </c>
      <c r="F41" s="5">
        <f t="shared" si="12"/>
        <v>3943</v>
      </c>
      <c r="G41" s="4">
        <f t="shared" si="4"/>
        <v>-1641.6000000000004</v>
      </c>
      <c r="H41" s="4">
        <f t="shared" si="3"/>
        <v>3943</v>
      </c>
      <c r="I41" s="5">
        <f t="shared" si="12"/>
        <v>5584.6</v>
      </c>
      <c r="J41" s="5">
        <f t="shared" si="12"/>
        <v>0</v>
      </c>
      <c r="K41" s="4">
        <f t="shared" si="11"/>
        <v>0</v>
      </c>
      <c r="L41" s="4">
        <f t="shared" si="2"/>
        <v>5584.6</v>
      </c>
      <c r="M41" s="4">
        <f t="shared" si="12"/>
        <v>5584.6</v>
      </c>
      <c r="N41" s="14">
        <f>N42</f>
        <v>0</v>
      </c>
      <c r="O41" s="4">
        <f t="shared" si="0"/>
        <v>5584.6</v>
      </c>
    </row>
    <row r="42" spans="1:15" x14ac:dyDescent="0.25">
      <c r="A42" s="44" t="s">
        <v>58</v>
      </c>
      <c r="B42" s="40" t="s">
        <v>59</v>
      </c>
      <c r="C42" s="40"/>
      <c r="D42" s="13">
        <v>5584.6</v>
      </c>
      <c r="E42" s="13">
        <v>0</v>
      </c>
      <c r="F42" s="13">
        <v>3943</v>
      </c>
      <c r="G42" s="4">
        <f t="shared" si="4"/>
        <v>-1641.6000000000004</v>
      </c>
      <c r="H42" s="4">
        <f t="shared" si="3"/>
        <v>3943</v>
      </c>
      <c r="I42" s="13">
        <v>5584.6</v>
      </c>
      <c r="J42" s="13">
        <v>0</v>
      </c>
      <c r="K42" s="4">
        <f t="shared" si="11"/>
        <v>0</v>
      </c>
      <c r="L42" s="4">
        <f t="shared" si="2"/>
        <v>5584.6</v>
      </c>
      <c r="M42" s="13">
        <v>5584.6</v>
      </c>
      <c r="N42" s="14">
        <v>0</v>
      </c>
      <c r="O42" s="4">
        <f t="shared" si="0"/>
        <v>5584.6</v>
      </c>
    </row>
    <row r="43" spans="1:15" ht="30" x14ac:dyDescent="0.25">
      <c r="A43" s="45" t="s">
        <v>60</v>
      </c>
      <c r="B43" s="46" t="s">
        <v>61</v>
      </c>
      <c r="C43" s="46"/>
      <c r="D43" s="5">
        <f t="shared" ref="D43:F43" si="13">SUM(D44:D45)</f>
        <v>1625.5</v>
      </c>
      <c r="E43" s="5">
        <f t="shared" si="13"/>
        <v>0</v>
      </c>
      <c r="F43" s="5">
        <f t="shared" si="13"/>
        <v>1526.6</v>
      </c>
      <c r="G43" s="4">
        <f t="shared" si="4"/>
        <v>-98.900000000000091</v>
      </c>
      <c r="H43" s="4">
        <f t="shared" si="3"/>
        <v>1526.6</v>
      </c>
      <c r="I43" s="5">
        <f t="shared" ref="I43:M43" si="14">SUM(I44:I45)</f>
        <v>428.6</v>
      </c>
      <c r="J43" s="5">
        <f t="shared" si="14"/>
        <v>0</v>
      </c>
      <c r="K43" s="4">
        <f t="shared" si="11"/>
        <v>0</v>
      </c>
      <c r="L43" s="4">
        <f t="shared" si="2"/>
        <v>428.6</v>
      </c>
      <c r="M43" s="4">
        <f t="shared" si="14"/>
        <v>445.7</v>
      </c>
      <c r="N43" s="14">
        <f>N44+N45</f>
        <v>0</v>
      </c>
      <c r="O43" s="4">
        <f t="shared" si="0"/>
        <v>445.7</v>
      </c>
    </row>
    <row r="44" spans="1:15" ht="30" x14ac:dyDescent="0.25">
      <c r="A44" s="45" t="s">
        <v>62</v>
      </c>
      <c r="B44" s="46" t="s">
        <v>63</v>
      </c>
      <c r="C44" s="46"/>
      <c r="D44" s="13">
        <v>3.7</v>
      </c>
      <c r="E44" s="13">
        <v>0</v>
      </c>
      <c r="F44" s="13">
        <v>8</v>
      </c>
      <c r="G44" s="4">
        <f t="shared" si="4"/>
        <v>4.3</v>
      </c>
      <c r="H44" s="4">
        <f t="shared" si="3"/>
        <v>8</v>
      </c>
      <c r="I44" s="13">
        <v>3.8</v>
      </c>
      <c r="J44" s="13">
        <v>0</v>
      </c>
      <c r="K44" s="4">
        <f t="shared" si="11"/>
        <v>0</v>
      </c>
      <c r="L44" s="4">
        <f t="shared" si="2"/>
        <v>3.8</v>
      </c>
      <c r="M44" s="13">
        <v>3.9</v>
      </c>
      <c r="N44" s="14">
        <v>0</v>
      </c>
      <c r="O44" s="4">
        <f t="shared" si="0"/>
        <v>3.9</v>
      </c>
    </row>
    <row r="45" spans="1:15" x14ac:dyDescent="0.25">
      <c r="A45" s="45" t="s">
        <v>64</v>
      </c>
      <c r="B45" s="46" t="s">
        <v>65</v>
      </c>
      <c r="C45" s="46"/>
      <c r="D45" s="13">
        <v>1621.8</v>
      </c>
      <c r="E45" s="13">
        <v>0</v>
      </c>
      <c r="F45" s="13">
        <v>1518.6</v>
      </c>
      <c r="G45" s="4">
        <f t="shared" si="4"/>
        <v>-103.20000000000005</v>
      </c>
      <c r="H45" s="4">
        <f t="shared" si="3"/>
        <v>1518.6</v>
      </c>
      <c r="I45" s="13">
        <v>424.8</v>
      </c>
      <c r="J45" s="13">
        <v>0</v>
      </c>
      <c r="K45" s="4">
        <f t="shared" si="11"/>
        <v>0</v>
      </c>
      <c r="L45" s="4">
        <f t="shared" si="2"/>
        <v>424.8</v>
      </c>
      <c r="M45" s="13">
        <v>441.8</v>
      </c>
      <c r="N45" s="14">
        <v>0</v>
      </c>
      <c r="O45" s="4">
        <f t="shared" si="0"/>
        <v>441.8</v>
      </c>
    </row>
    <row r="46" spans="1:15" ht="30" x14ac:dyDescent="0.25">
      <c r="A46" s="42" t="s">
        <v>66</v>
      </c>
      <c r="B46" s="43" t="s">
        <v>67</v>
      </c>
      <c r="C46" s="43"/>
      <c r="D46" s="5">
        <f t="shared" ref="D46:F46" si="15">SUM(D47+D48+D49+D50)</f>
        <v>7887.5</v>
      </c>
      <c r="E46" s="5">
        <f t="shared" si="15"/>
        <v>0</v>
      </c>
      <c r="F46" s="5">
        <f t="shared" si="15"/>
        <v>1077.8</v>
      </c>
      <c r="G46" s="4">
        <f t="shared" si="4"/>
        <v>-6809.7</v>
      </c>
      <c r="H46" s="4">
        <f t="shared" si="3"/>
        <v>1077.8000000000002</v>
      </c>
      <c r="I46" s="5">
        <f>SUM(I47+I48+I49+I50)</f>
        <v>6509.9</v>
      </c>
      <c r="J46" s="5">
        <f t="shared" ref="J46" si="16">SUM(J47+J48+J49+J50)</f>
        <v>0</v>
      </c>
      <c r="K46" s="4">
        <f t="shared" si="11"/>
        <v>0</v>
      </c>
      <c r="L46" s="4">
        <f t="shared" si="2"/>
        <v>6509.9</v>
      </c>
      <c r="M46" s="4">
        <f t="shared" ref="M46" si="17">SUM(M47+M48+M49+M50)</f>
        <v>6509.9</v>
      </c>
      <c r="N46" s="14">
        <f>N47+N49</f>
        <v>0</v>
      </c>
      <c r="O46" s="4">
        <f t="shared" si="0"/>
        <v>6509.9</v>
      </c>
    </row>
    <row r="47" spans="1:15" ht="75" x14ac:dyDescent="0.25">
      <c r="A47" s="42" t="s">
        <v>68</v>
      </c>
      <c r="B47" s="24" t="s">
        <v>69</v>
      </c>
      <c r="C47" s="24"/>
      <c r="D47" s="13">
        <v>1377.6</v>
      </c>
      <c r="E47" s="13">
        <v>0</v>
      </c>
      <c r="F47" s="13">
        <v>877.6</v>
      </c>
      <c r="G47" s="4">
        <f t="shared" si="4"/>
        <v>-499.99999999999989</v>
      </c>
      <c r="H47" s="4">
        <f t="shared" si="3"/>
        <v>877.6</v>
      </c>
      <c r="I47" s="13">
        <v>0</v>
      </c>
      <c r="J47" s="13">
        <v>0</v>
      </c>
      <c r="K47" s="4">
        <f t="shared" si="11"/>
        <v>0</v>
      </c>
      <c r="L47" s="4">
        <f t="shared" si="2"/>
        <v>0</v>
      </c>
      <c r="M47" s="13">
        <v>0</v>
      </c>
      <c r="N47" s="14">
        <v>0</v>
      </c>
      <c r="O47" s="4">
        <f t="shared" si="0"/>
        <v>0</v>
      </c>
    </row>
    <row r="48" spans="1:15" ht="105" hidden="1" x14ac:dyDescent="0.25">
      <c r="A48" s="42" t="s">
        <v>70</v>
      </c>
      <c r="B48" s="24" t="s">
        <v>71</v>
      </c>
      <c r="C48" s="24"/>
      <c r="D48" s="13">
        <v>0</v>
      </c>
      <c r="E48" s="13">
        <v>0</v>
      </c>
      <c r="F48" s="13">
        <v>0</v>
      </c>
      <c r="G48" s="4">
        <f t="shared" si="4"/>
        <v>0</v>
      </c>
      <c r="H48" s="4">
        <f t="shared" si="3"/>
        <v>0</v>
      </c>
      <c r="I48" s="13">
        <v>0</v>
      </c>
      <c r="J48" s="13">
        <v>0</v>
      </c>
      <c r="K48" s="4">
        <f t="shared" si="11"/>
        <v>0</v>
      </c>
      <c r="L48" s="4">
        <f t="shared" si="2"/>
        <v>0</v>
      </c>
      <c r="M48" s="13">
        <v>0</v>
      </c>
      <c r="N48" s="14">
        <v>0</v>
      </c>
      <c r="O48" s="4">
        <f t="shared" si="0"/>
        <v>0</v>
      </c>
    </row>
    <row r="49" spans="1:15" ht="45" x14ac:dyDescent="0.25">
      <c r="A49" s="42" t="s">
        <v>72</v>
      </c>
      <c r="B49" s="24" t="s">
        <v>73</v>
      </c>
      <c r="C49" s="24"/>
      <c r="D49" s="13">
        <v>6509.9</v>
      </c>
      <c r="E49" s="13">
        <v>0</v>
      </c>
      <c r="F49" s="13">
        <v>200.2</v>
      </c>
      <c r="G49" s="4">
        <f t="shared" si="4"/>
        <v>-6309.7</v>
      </c>
      <c r="H49" s="4">
        <f t="shared" si="3"/>
        <v>200.19999999999982</v>
      </c>
      <c r="I49" s="13">
        <v>6509.9</v>
      </c>
      <c r="J49" s="13">
        <v>0</v>
      </c>
      <c r="K49" s="4">
        <f t="shared" si="11"/>
        <v>0</v>
      </c>
      <c r="L49" s="4">
        <f t="shared" si="2"/>
        <v>6509.9</v>
      </c>
      <c r="M49" s="13">
        <v>6509.9</v>
      </c>
      <c r="N49" s="14">
        <v>0</v>
      </c>
      <c r="O49" s="4">
        <f t="shared" si="0"/>
        <v>6509.9</v>
      </c>
    </row>
    <row r="50" spans="1:15" ht="75" hidden="1" x14ac:dyDescent="0.25">
      <c r="A50" s="42" t="s">
        <v>74</v>
      </c>
      <c r="B50" s="24" t="s">
        <v>75</v>
      </c>
      <c r="C50" s="24"/>
      <c r="D50" s="13">
        <v>0</v>
      </c>
      <c r="E50" s="13">
        <v>0</v>
      </c>
      <c r="F50" s="13">
        <v>0</v>
      </c>
      <c r="G50" s="4">
        <f t="shared" si="4"/>
        <v>0</v>
      </c>
      <c r="H50" s="4">
        <f t="shared" si="3"/>
        <v>0</v>
      </c>
      <c r="I50" s="13">
        <v>0</v>
      </c>
      <c r="J50" s="13">
        <v>0</v>
      </c>
      <c r="K50" s="4">
        <f t="shared" si="11"/>
        <v>0</v>
      </c>
      <c r="L50" s="4">
        <f t="shared" si="2"/>
        <v>0</v>
      </c>
      <c r="M50" s="13">
        <v>0</v>
      </c>
      <c r="N50" s="14">
        <v>0</v>
      </c>
      <c r="O50" s="4">
        <f t="shared" si="0"/>
        <v>0</v>
      </c>
    </row>
    <row r="51" spans="1:15" x14ac:dyDescent="0.25">
      <c r="A51" s="42" t="s">
        <v>76</v>
      </c>
      <c r="B51" s="43" t="s">
        <v>77</v>
      </c>
      <c r="C51" s="43"/>
      <c r="D51" s="13">
        <v>6893.1</v>
      </c>
      <c r="E51" s="13">
        <v>0</v>
      </c>
      <c r="F51" s="13">
        <v>6913.4</v>
      </c>
      <c r="G51" s="4">
        <f t="shared" si="4"/>
        <v>20.299999999999272</v>
      </c>
      <c r="H51" s="4">
        <f t="shared" si="3"/>
        <v>6913.4</v>
      </c>
      <c r="I51" s="13">
        <v>2005</v>
      </c>
      <c r="J51" s="13">
        <v>0</v>
      </c>
      <c r="K51" s="4">
        <f t="shared" si="11"/>
        <v>0</v>
      </c>
      <c r="L51" s="4">
        <f t="shared" si="2"/>
        <v>2005</v>
      </c>
      <c r="M51" s="13">
        <v>1981.3</v>
      </c>
      <c r="N51" s="14">
        <v>0</v>
      </c>
      <c r="O51" s="4">
        <f t="shared" si="0"/>
        <v>1981.3</v>
      </c>
    </row>
    <row r="52" spans="1:15" x14ac:dyDescent="0.25">
      <c r="A52" s="42" t="s">
        <v>78</v>
      </c>
      <c r="B52" s="43" t="s">
        <v>79</v>
      </c>
      <c r="C52" s="43"/>
      <c r="D52" s="5">
        <f>D53+D54+D55</f>
        <v>265.3</v>
      </c>
      <c r="E52" s="5">
        <f t="shared" ref="E52:O52" si="18">E53+E54+E55</f>
        <v>0</v>
      </c>
      <c r="F52" s="5">
        <f t="shared" si="18"/>
        <v>265.3</v>
      </c>
      <c r="G52" s="4">
        <f t="shared" si="4"/>
        <v>0</v>
      </c>
      <c r="H52" s="4">
        <f t="shared" si="3"/>
        <v>265.3</v>
      </c>
      <c r="I52" s="5">
        <f t="shared" si="18"/>
        <v>0</v>
      </c>
      <c r="J52" s="5">
        <f t="shared" si="18"/>
        <v>0</v>
      </c>
      <c r="K52" s="5">
        <f t="shared" si="18"/>
        <v>0</v>
      </c>
      <c r="L52" s="5">
        <f t="shared" si="18"/>
        <v>0</v>
      </c>
      <c r="M52" s="5">
        <f t="shared" si="18"/>
        <v>0</v>
      </c>
      <c r="N52" s="5">
        <f t="shared" si="18"/>
        <v>0</v>
      </c>
      <c r="O52" s="5">
        <f t="shared" si="18"/>
        <v>0</v>
      </c>
    </row>
    <row r="53" spans="1:15" ht="30" hidden="1" x14ac:dyDescent="0.25">
      <c r="A53" s="47" t="s">
        <v>80</v>
      </c>
      <c r="B53" s="48" t="s">
        <v>81</v>
      </c>
      <c r="C53" s="48"/>
      <c r="D53" s="13">
        <v>0</v>
      </c>
      <c r="E53" s="13">
        <v>0</v>
      </c>
      <c r="F53" s="13">
        <v>0</v>
      </c>
      <c r="G53" s="4">
        <f t="shared" si="4"/>
        <v>0</v>
      </c>
      <c r="H53" s="4">
        <f t="shared" si="3"/>
        <v>0</v>
      </c>
      <c r="I53" s="13">
        <v>0</v>
      </c>
      <c r="J53" s="13">
        <v>0</v>
      </c>
      <c r="K53" s="4">
        <f t="shared" si="11"/>
        <v>0</v>
      </c>
      <c r="L53" s="13">
        <v>0</v>
      </c>
      <c r="M53" s="13">
        <v>0</v>
      </c>
      <c r="N53" s="14">
        <v>0</v>
      </c>
      <c r="O53" s="14">
        <v>0</v>
      </c>
    </row>
    <row r="54" spans="1:15" ht="30" hidden="1" x14ac:dyDescent="0.25">
      <c r="A54" s="47" t="s">
        <v>82</v>
      </c>
      <c r="B54" s="48" t="s">
        <v>83</v>
      </c>
      <c r="C54" s="48"/>
      <c r="D54" s="13">
        <v>0</v>
      </c>
      <c r="E54" s="13">
        <v>0</v>
      </c>
      <c r="F54" s="13">
        <v>0</v>
      </c>
      <c r="G54" s="4">
        <f t="shared" si="4"/>
        <v>0</v>
      </c>
      <c r="H54" s="4">
        <f t="shared" si="3"/>
        <v>0</v>
      </c>
      <c r="I54" s="13">
        <v>0</v>
      </c>
      <c r="J54" s="13">
        <v>0</v>
      </c>
      <c r="K54" s="4">
        <f t="shared" si="11"/>
        <v>0</v>
      </c>
      <c r="L54" s="13">
        <v>0</v>
      </c>
      <c r="M54" s="13">
        <v>0</v>
      </c>
      <c r="N54" s="14">
        <v>0</v>
      </c>
      <c r="O54" s="14">
        <v>0</v>
      </c>
    </row>
    <row r="55" spans="1:15" x14ac:dyDescent="0.25">
      <c r="A55" s="47" t="s">
        <v>219</v>
      </c>
      <c r="B55" s="48" t="s">
        <v>218</v>
      </c>
      <c r="C55" s="48"/>
      <c r="D55" s="13">
        <f>D56</f>
        <v>265.3</v>
      </c>
      <c r="E55" s="13">
        <f t="shared" ref="E55:O55" si="19">E56</f>
        <v>0</v>
      </c>
      <c r="F55" s="13">
        <f t="shared" si="19"/>
        <v>265.3</v>
      </c>
      <c r="G55" s="4">
        <f t="shared" si="4"/>
        <v>0</v>
      </c>
      <c r="H55" s="4">
        <f t="shared" si="3"/>
        <v>265.3</v>
      </c>
      <c r="I55" s="13">
        <f t="shared" si="19"/>
        <v>0</v>
      </c>
      <c r="J55" s="13">
        <f t="shared" si="19"/>
        <v>0</v>
      </c>
      <c r="K55" s="13">
        <f t="shared" si="19"/>
        <v>0</v>
      </c>
      <c r="L55" s="13">
        <f t="shared" si="19"/>
        <v>0</v>
      </c>
      <c r="M55" s="13">
        <f t="shared" si="19"/>
        <v>0</v>
      </c>
      <c r="N55" s="13">
        <f t="shared" si="19"/>
        <v>0</v>
      </c>
      <c r="O55" s="13">
        <f t="shared" si="19"/>
        <v>0</v>
      </c>
    </row>
    <row r="56" spans="1:15" x14ac:dyDescent="0.25">
      <c r="A56" s="47" t="s">
        <v>217</v>
      </c>
      <c r="B56" s="48" t="s">
        <v>216</v>
      </c>
      <c r="C56" s="48"/>
      <c r="D56" s="13">
        <v>265.3</v>
      </c>
      <c r="E56" s="13">
        <v>0</v>
      </c>
      <c r="F56" s="13">
        <v>265.3</v>
      </c>
      <c r="G56" s="4">
        <f t="shared" si="4"/>
        <v>0</v>
      </c>
      <c r="H56" s="4">
        <f t="shared" si="3"/>
        <v>265.3</v>
      </c>
      <c r="I56" s="13">
        <v>0</v>
      </c>
      <c r="J56" s="13">
        <v>0</v>
      </c>
      <c r="K56" s="4">
        <f t="shared" si="11"/>
        <v>0</v>
      </c>
      <c r="L56" s="13">
        <v>0</v>
      </c>
      <c r="M56" s="13">
        <v>0</v>
      </c>
      <c r="N56" s="14">
        <v>0</v>
      </c>
      <c r="O56" s="14">
        <v>0</v>
      </c>
    </row>
    <row r="57" spans="1:15" x14ac:dyDescent="0.25">
      <c r="A57" s="42" t="s">
        <v>84</v>
      </c>
      <c r="B57" s="2" t="s">
        <v>85</v>
      </c>
      <c r="C57" s="2"/>
      <c r="D57" s="5">
        <f>SUM(D58+D121+D123+D126)</f>
        <v>2478776.2999999998</v>
      </c>
      <c r="E57" s="5">
        <f>E58</f>
        <v>-88745.400000000009</v>
      </c>
      <c r="F57" s="5">
        <f>SUM(F58+F121+F123+F126)</f>
        <v>-10664.2</v>
      </c>
      <c r="G57" s="5">
        <f>G58+G121+G123+G126</f>
        <v>-89040.1</v>
      </c>
      <c r="H57" s="5">
        <f>H58+H121+H123+H126</f>
        <v>2389736.1999999997</v>
      </c>
      <c r="I57" s="5">
        <f>SUM(I58+I121+I123+I126)</f>
        <v>924148.20000000007</v>
      </c>
      <c r="J57" s="5">
        <f>SUM(J58+J121+J123+J126)</f>
        <v>223243.40000000002</v>
      </c>
      <c r="K57" s="5">
        <f>K58</f>
        <v>223243.40000000002</v>
      </c>
      <c r="L57" s="5">
        <f>K57+I57</f>
        <v>1147391.6000000001</v>
      </c>
      <c r="M57" s="4">
        <f>SUM(M58+M121+M123+M126)</f>
        <v>978611.4</v>
      </c>
      <c r="N57" s="4">
        <f t="shared" ref="N57:O57" si="20">SUM(N58+N121+N123+N126)</f>
        <v>0</v>
      </c>
      <c r="O57" s="4">
        <f t="shared" si="20"/>
        <v>978611.4</v>
      </c>
    </row>
    <row r="58" spans="1:15" ht="30" x14ac:dyDescent="0.25">
      <c r="A58" s="42" t="s">
        <v>86</v>
      </c>
      <c r="B58" s="2" t="s">
        <v>87</v>
      </c>
      <c r="C58" s="3"/>
      <c r="D58" s="5">
        <f>SUM(D59+D62+D95+D116)</f>
        <v>2489145.7999999998</v>
      </c>
      <c r="E58" s="5">
        <f>SUM(E59+E62+E95+E116)</f>
        <v>-88745.400000000009</v>
      </c>
      <c r="F58" s="5">
        <f>SUM(F59+F62+F95+F116)</f>
        <v>-2446.1999999999998</v>
      </c>
      <c r="G58" s="5">
        <f>F58+E58</f>
        <v>-91191.6</v>
      </c>
      <c r="H58" s="5">
        <f>D58+G58</f>
        <v>2397954.1999999997</v>
      </c>
      <c r="I58" s="5">
        <f>SUM(I59+I62+I95+I116)</f>
        <v>924148.20000000007</v>
      </c>
      <c r="J58" s="5">
        <f>SUM(J59+J62+J95+J116)</f>
        <v>223243.40000000002</v>
      </c>
      <c r="K58" s="5">
        <f>SUM(K59+K62+K95+K116)</f>
        <v>223243.40000000002</v>
      </c>
      <c r="L58" s="5">
        <f>K58+I58</f>
        <v>1147391.6000000001</v>
      </c>
      <c r="M58" s="4">
        <f>SUM(M59+M62+M95+M116)</f>
        <v>978611.4</v>
      </c>
      <c r="N58" s="14">
        <f>N59+N62+N95+N116</f>
        <v>0</v>
      </c>
      <c r="O58" s="14">
        <f>N58+M58</f>
        <v>978611.4</v>
      </c>
    </row>
    <row r="59" spans="1:15" ht="30" x14ac:dyDescent="0.25">
      <c r="A59" s="12" t="s">
        <v>88</v>
      </c>
      <c r="B59" s="19" t="s">
        <v>89</v>
      </c>
      <c r="C59" s="3"/>
      <c r="D59" s="5">
        <f>D60+D61</f>
        <v>26830.5</v>
      </c>
      <c r="E59" s="5">
        <f>E60+E61</f>
        <v>10194.5</v>
      </c>
      <c r="F59" s="5">
        <f t="shared" ref="F59" si="21">F60+F61</f>
        <v>400</v>
      </c>
      <c r="G59" s="5">
        <f>G60+G61</f>
        <v>10594.5</v>
      </c>
      <c r="H59" s="5">
        <f>H60+H61</f>
        <v>37425</v>
      </c>
      <c r="I59" s="5">
        <f t="shared" ref="I59:O59" si="22">I60+I61</f>
        <v>0</v>
      </c>
      <c r="J59" s="5">
        <f t="shared" si="22"/>
        <v>0</v>
      </c>
      <c r="K59" s="5">
        <f t="shared" ref="K59:K61" si="23">J59-I59</f>
        <v>0</v>
      </c>
      <c r="L59" s="5">
        <f>L60+L61</f>
        <v>0</v>
      </c>
      <c r="M59" s="5">
        <f t="shared" si="22"/>
        <v>0</v>
      </c>
      <c r="N59" s="14">
        <f>N60+N61</f>
        <v>0</v>
      </c>
      <c r="O59" s="5">
        <f t="shared" si="22"/>
        <v>0</v>
      </c>
    </row>
    <row r="60" spans="1:15" ht="48" customHeight="1" x14ac:dyDescent="0.25">
      <c r="A60" s="12" t="s">
        <v>90</v>
      </c>
      <c r="B60" s="19" t="s">
        <v>226</v>
      </c>
      <c r="C60" s="53">
        <v>60030</v>
      </c>
      <c r="D60" s="13">
        <v>26830.5</v>
      </c>
      <c r="E60" s="13">
        <v>10194.5</v>
      </c>
      <c r="F60" s="13">
        <v>0</v>
      </c>
      <c r="G60" s="5">
        <f>E60+F60</f>
        <v>10194.5</v>
      </c>
      <c r="H60" s="5">
        <f>G60+D60</f>
        <v>37025</v>
      </c>
      <c r="I60" s="13">
        <v>0</v>
      </c>
      <c r="J60" s="13">
        <v>0</v>
      </c>
      <c r="K60" s="5">
        <f t="shared" si="23"/>
        <v>0</v>
      </c>
      <c r="L60" s="5">
        <f t="shared" ref="L60:L94" si="24">K60+I60</f>
        <v>0</v>
      </c>
      <c r="M60" s="13">
        <v>0</v>
      </c>
      <c r="N60" s="14">
        <v>0</v>
      </c>
      <c r="O60" s="14">
        <f>N60+M60</f>
        <v>0</v>
      </c>
    </row>
    <row r="61" spans="1:15" ht="30" x14ac:dyDescent="0.25">
      <c r="A61" s="12" t="s">
        <v>191</v>
      </c>
      <c r="B61" s="19" t="s">
        <v>192</v>
      </c>
      <c r="C61" s="21">
        <v>55490</v>
      </c>
      <c r="D61" s="13">
        <v>0</v>
      </c>
      <c r="E61" s="13">
        <v>0</v>
      </c>
      <c r="F61" s="13">
        <v>400</v>
      </c>
      <c r="G61" s="5">
        <f t="shared" ref="G61:G124" si="25">E61+F61-D61</f>
        <v>400</v>
      </c>
      <c r="H61" s="5">
        <f>D61+G61</f>
        <v>400</v>
      </c>
      <c r="I61" s="13">
        <v>0</v>
      </c>
      <c r="J61" s="13">
        <v>0</v>
      </c>
      <c r="K61" s="5">
        <f t="shared" si="23"/>
        <v>0</v>
      </c>
      <c r="L61" s="5">
        <f t="shared" si="24"/>
        <v>0</v>
      </c>
      <c r="M61" s="13">
        <v>0</v>
      </c>
      <c r="N61" s="14">
        <v>0</v>
      </c>
      <c r="O61" s="14">
        <f>N61+M61</f>
        <v>0</v>
      </c>
    </row>
    <row r="62" spans="1:15" ht="30" x14ac:dyDescent="0.25">
      <c r="A62" s="1" t="s">
        <v>91</v>
      </c>
      <c r="B62" s="2" t="s">
        <v>92</v>
      </c>
      <c r="C62" s="21"/>
      <c r="D62" s="4">
        <f t="shared" ref="D62" si="26">SUM(D63:D94)</f>
        <v>1666015.6</v>
      </c>
      <c r="E62" s="4">
        <f>SUM(E63:E94)</f>
        <v>-113346.1</v>
      </c>
      <c r="F62" s="4">
        <f t="shared" ref="F62:O62" si="27">SUM(F63:F94)</f>
        <v>-2846.2</v>
      </c>
      <c r="G62" s="5">
        <f>F62+E62</f>
        <v>-116192.3</v>
      </c>
      <c r="H62" s="4">
        <f>D62+G62</f>
        <v>1549823.3</v>
      </c>
      <c r="I62" s="4">
        <f>SUM(I63:I94)</f>
        <v>184490.99999999997</v>
      </c>
      <c r="J62" s="4">
        <f t="shared" si="27"/>
        <v>223243.40000000002</v>
      </c>
      <c r="K62" s="5">
        <f>J62</f>
        <v>223243.40000000002</v>
      </c>
      <c r="L62" s="4">
        <f t="shared" si="27"/>
        <v>407734.4</v>
      </c>
      <c r="M62" s="4">
        <f t="shared" si="27"/>
        <v>227737.2</v>
      </c>
      <c r="N62" s="4">
        <f t="shared" si="27"/>
        <v>0</v>
      </c>
      <c r="O62" s="4">
        <f t="shared" si="27"/>
        <v>227737.2</v>
      </c>
    </row>
    <row r="63" spans="1:15" ht="120" x14ac:dyDescent="0.25">
      <c r="A63" s="1" t="s">
        <v>93</v>
      </c>
      <c r="B63" s="20" t="s">
        <v>227</v>
      </c>
      <c r="C63" s="21">
        <v>63320</v>
      </c>
      <c r="D63" s="13">
        <v>1835</v>
      </c>
      <c r="E63" s="13">
        <v>0</v>
      </c>
      <c r="F63" s="13">
        <v>0</v>
      </c>
      <c r="G63" s="5">
        <f>F63+E63</f>
        <v>0</v>
      </c>
      <c r="H63" s="5">
        <f>D63+G63</f>
        <v>1835</v>
      </c>
      <c r="I63" s="13">
        <v>1835</v>
      </c>
      <c r="J63" s="13">
        <v>0</v>
      </c>
      <c r="K63" s="5">
        <f>J63</f>
        <v>0</v>
      </c>
      <c r="L63" s="5">
        <f>K63+I63</f>
        <v>1835</v>
      </c>
      <c r="M63" s="13">
        <v>1835</v>
      </c>
      <c r="N63" s="14">
        <v>0</v>
      </c>
      <c r="O63" s="14">
        <f t="shared" ref="O63:O94" si="28">N63+M63</f>
        <v>1835</v>
      </c>
    </row>
    <row r="64" spans="1:15" ht="30" hidden="1" x14ac:dyDescent="0.25">
      <c r="A64" s="1" t="s">
        <v>93</v>
      </c>
      <c r="B64" s="2" t="s">
        <v>94</v>
      </c>
      <c r="C64" s="21">
        <v>63300</v>
      </c>
      <c r="D64" s="13">
        <v>0</v>
      </c>
      <c r="E64" s="13">
        <v>0</v>
      </c>
      <c r="F64" s="13">
        <v>0</v>
      </c>
      <c r="G64" s="5">
        <f t="shared" ref="G64:G94" si="29">F64+E64</f>
        <v>0</v>
      </c>
      <c r="H64" s="5">
        <f t="shared" ref="H64:H94" si="30">D64+G64</f>
        <v>0</v>
      </c>
      <c r="I64" s="13">
        <v>0</v>
      </c>
      <c r="J64" s="13">
        <v>0</v>
      </c>
      <c r="K64" s="5">
        <f t="shared" ref="K64:K94" si="31">J64</f>
        <v>0</v>
      </c>
      <c r="L64" s="5">
        <f t="shared" si="24"/>
        <v>0</v>
      </c>
      <c r="M64" s="13">
        <v>0</v>
      </c>
      <c r="N64" s="14">
        <v>0</v>
      </c>
      <c r="O64" s="14">
        <f t="shared" si="28"/>
        <v>0</v>
      </c>
    </row>
    <row r="65" spans="1:15" ht="45" x14ac:dyDescent="0.25">
      <c r="A65" s="1" t="s">
        <v>93</v>
      </c>
      <c r="B65" s="2" t="s">
        <v>182</v>
      </c>
      <c r="C65" s="21">
        <v>63310</v>
      </c>
      <c r="D65" s="13">
        <v>10800</v>
      </c>
      <c r="E65" s="13">
        <v>0</v>
      </c>
      <c r="F65" s="13">
        <v>0</v>
      </c>
      <c r="G65" s="5">
        <f t="shared" si="29"/>
        <v>0</v>
      </c>
      <c r="H65" s="5">
        <f t="shared" si="30"/>
        <v>10800</v>
      </c>
      <c r="I65" s="13">
        <v>0</v>
      </c>
      <c r="J65" s="13">
        <v>0</v>
      </c>
      <c r="K65" s="5">
        <f t="shared" si="31"/>
        <v>0</v>
      </c>
      <c r="L65" s="5">
        <f t="shared" si="24"/>
        <v>0</v>
      </c>
      <c r="M65" s="13">
        <v>0</v>
      </c>
      <c r="N65" s="14">
        <v>0</v>
      </c>
      <c r="O65" s="14">
        <f t="shared" si="28"/>
        <v>0</v>
      </c>
    </row>
    <row r="66" spans="1:15" ht="45" x14ac:dyDescent="0.25">
      <c r="A66" s="1" t="s">
        <v>93</v>
      </c>
      <c r="B66" s="2" t="s">
        <v>95</v>
      </c>
      <c r="C66" s="21">
        <v>63170</v>
      </c>
      <c r="D66" s="13">
        <v>46536</v>
      </c>
      <c r="E66" s="13">
        <v>0</v>
      </c>
      <c r="F66" s="13">
        <v>0</v>
      </c>
      <c r="G66" s="5">
        <f t="shared" si="29"/>
        <v>0</v>
      </c>
      <c r="H66" s="5">
        <f t="shared" si="30"/>
        <v>46536</v>
      </c>
      <c r="I66" s="13">
        <v>46536</v>
      </c>
      <c r="J66" s="13">
        <v>0</v>
      </c>
      <c r="K66" s="5">
        <f t="shared" si="31"/>
        <v>0</v>
      </c>
      <c r="L66" s="5">
        <f t="shared" si="24"/>
        <v>46536</v>
      </c>
      <c r="M66" s="13">
        <v>46536</v>
      </c>
      <c r="N66" s="14">
        <v>0</v>
      </c>
      <c r="O66" s="14">
        <f t="shared" si="28"/>
        <v>46536</v>
      </c>
    </row>
    <row r="67" spans="1:15" ht="30" x14ac:dyDescent="0.25">
      <c r="A67" s="1" t="s">
        <v>93</v>
      </c>
      <c r="B67" s="2" t="s">
        <v>96</v>
      </c>
      <c r="C67" s="21">
        <v>63180</v>
      </c>
      <c r="D67" s="13">
        <v>8144.5</v>
      </c>
      <c r="E67" s="13">
        <v>0</v>
      </c>
      <c r="F67" s="13">
        <v>0</v>
      </c>
      <c r="G67" s="5">
        <f t="shared" si="29"/>
        <v>0</v>
      </c>
      <c r="H67" s="5">
        <f t="shared" si="30"/>
        <v>8144.5</v>
      </c>
      <c r="I67" s="13">
        <v>5483.4</v>
      </c>
      <c r="J67" s="13">
        <v>0</v>
      </c>
      <c r="K67" s="5">
        <f t="shared" si="31"/>
        <v>0</v>
      </c>
      <c r="L67" s="5">
        <f t="shared" si="24"/>
        <v>5483.4</v>
      </c>
      <c r="M67" s="13">
        <v>5483.4</v>
      </c>
      <c r="N67" s="14">
        <v>0</v>
      </c>
      <c r="O67" s="14">
        <f t="shared" si="28"/>
        <v>5483.4</v>
      </c>
    </row>
    <row r="68" spans="1:15" ht="30" hidden="1" x14ac:dyDescent="0.25">
      <c r="A68" s="1" t="s">
        <v>93</v>
      </c>
      <c r="B68" s="2" t="s">
        <v>174</v>
      </c>
      <c r="C68" s="21">
        <v>63340</v>
      </c>
      <c r="D68" s="13">
        <v>0</v>
      </c>
      <c r="E68" s="13">
        <v>0</v>
      </c>
      <c r="F68" s="13">
        <v>0</v>
      </c>
      <c r="G68" s="5">
        <f t="shared" si="29"/>
        <v>0</v>
      </c>
      <c r="H68" s="5">
        <f t="shared" si="30"/>
        <v>0</v>
      </c>
      <c r="I68" s="13">
        <v>0</v>
      </c>
      <c r="J68" s="13">
        <v>0</v>
      </c>
      <c r="K68" s="5">
        <f t="shared" si="31"/>
        <v>0</v>
      </c>
      <c r="L68" s="5">
        <f t="shared" si="24"/>
        <v>0</v>
      </c>
      <c r="M68" s="13">
        <v>0</v>
      </c>
      <c r="N68" s="14">
        <v>0</v>
      </c>
      <c r="O68" s="14">
        <f t="shared" si="28"/>
        <v>0</v>
      </c>
    </row>
    <row r="69" spans="1:15" ht="30" hidden="1" x14ac:dyDescent="0.25">
      <c r="A69" s="1" t="s">
        <v>97</v>
      </c>
      <c r="B69" s="2" t="s">
        <v>174</v>
      </c>
      <c r="C69" s="3" t="s">
        <v>98</v>
      </c>
      <c r="D69" s="13">
        <v>0</v>
      </c>
      <c r="E69" s="13">
        <v>0</v>
      </c>
      <c r="F69" s="13">
        <v>0</v>
      </c>
      <c r="G69" s="5">
        <f t="shared" si="29"/>
        <v>0</v>
      </c>
      <c r="H69" s="5">
        <f t="shared" si="30"/>
        <v>0</v>
      </c>
      <c r="I69" s="13">
        <v>0</v>
      </c>
      <c r="J69" s="13">
        <v>0</v>
      </c>
      <c r="K69" s="5">
        <f t="shared" si="31"/>
        <v>0</v>
      </c>
      <c r="L69" s="5">
        <f t="shared" si="24"/>
        <v>0</v>
      </c>
      <c r="M69" s="13">
        <v>0</v>
      </c>
      <c r="N69" s="14">
        <v>0</v>
      </c>
      <c r="O69" s="14">
        <f t="shared" si="28"/>
        <v>0</v>
      </c>
    </row>
    <row r="70" spans="1:15" ht="45" x14ac:dyDescent="0.25">
      <c r="A70" s="25" t="s">
        <v>93</v>
      </c>
      <c r="B70" s="20" t="s">
        <v>172</v>
      </c>
      <c r="C70" s="21">
        <v>63330</v>
      </c>
      <c r="D70" s="13">
        <v>10000</v>
      </c>
      <c r="E70" s="13">
        <v>0</v>
      </c>
      <c r="F70" s="13">
        <v>0</v>
      </c>
      <c r="G70" s="5">
        <f t="shared" si="29"/>
        <v>0</v>
      </c>
      <c r="H70" s="5">
        <f t="shared" si="30"/>
        <v>10000</v>
      </c>
      <c r="I70" s="13">
        <v>10000</v>
      </c>
      <c r="J70" s="13">
        <v>0</v>
      </c>
      <c r="K70" s="5">
        <f t="shared" si="31"/>
        <v>0</v>
      </c>
      <c r="L70" s="5">
        <f t="shared" si="24"/>
        <v>10000</v>
      </c>
      <c r="M70" s="13">
        <v>10000</v>
      </c>
      <c r="N70" s="14">
        <v>0</v>
      </c>
      <c r="O70" s="14">
        <f t="shared" si="28"/>
        <v>10000</v>
      </c>
    </row>
    <row r="71" spans="1:15" ht="30" x14ac:dyDescent="0.25">
      <c r="A71" s="25" t="s">
        <v>93</v>
      </c>
      <c r="B71" s="20" t="s">
        <v>203</v>
      </c>
      <c r="C71" s="21">
        <v>63110</v>
      </c>
      <c r="D71" s="13">
        <v>7578.9</v>
      </c>
      <c r="E71" s="13">
        <v>0</v>
      </c>
      <c r="F71" s="13">
        <v>0</v>
      </c>
      <c r="G71" s="5">
        <f t="shared" si="29"/>
        <v>0</v>
      </c>
      <c r="H71" s="5">
        <f t="shared" si="30"/>
        <v>7578.9</v>
      </c>
      <c r="I71" s="13">
        <v>0</v>
      </c>
      <c r="J71" s="13">
        <v>0</v>
      </c>
      <c r="K71" s="5">
        <f t="shared" si="31"/>
        <v>0</v>
      </c>
      <c r="L71" s="5">
        <f t="shared" si="24"/>
        <v>0</v>
      </c>
      <c r="M71" s="13">
        <v>0</v>
      </c>
      <c r="N71" s="14">
        <v>0</v>
      </c>
      <c r="O71" s="14">
        <f t="shared" si="28"/>
        <v>0</v>
      </c>
    </row>
    <row r="72" spans="1:15" ht="30" hidden="1" x14ac:dyDescent="0.25">
      <c r="A72" s="1" t="s">
        <v>132</v>
      </c>
      <c r="B72" s="20" t="s">
        <v>173</v>
      </c>
      <c r="C72" s="26" t="s">
        <v>131</v>
      </c>
      <c r="D72" s="13">
        <v>0</v>
      </c>
      <c r="E72" s="13">
        <v>0</v>
      </c>
      <c r="F72" s="13">
        <v>0</v>
      </c>
      <c r="G72" s="5">
        <f t="shared" si="29"/>
        <v>0</v>
      </c>
      <c r="H72" s="5">
        <f t="shared" si="30"/>
        <v>0</v>
      </c>
      <c r="I72" s="13">
        <v>0</v>
      </c>
      <c r="J72" s="13">
        <v>0</v>
      </c>
      <c r="K72" s="5">
        <f t="shared" si="31"/>
        <v>0</v>
      </c>
      <c r="L72" s="5">
        <f t="shared" si="24"/>
        <v>0</v>
      </c>
      <c r="M72" s="13">
        <v>0</v>
      </c>
      <c r="N72" s="14">
        <v>0</v>
      </c>
      <c r="O72" s="14">
        <f t="shared" si="28"/>
        <v>0</v>
      </c>
    </row>
    <row r="73" spans="1:15" ht="45" x14ac:dyDescent="0.25">
      <c r="A73" s="1" t="s">
        <v>132</v>
      </c>
      <c r="B73" s="20" t="s">
        <v>197</v>
      </c>
      <c r="C73" s="26">
        <v>55191</v>
      </c>
      <c r="D73" s="13">
        <v>84.8</v>
      </c>
      <c r="E73" s="13">
        <v>0</v>
      </c>
      <c r="F73" s="13">
        <v>0</v>
      </c>
      <c r="G73" s="5">
        <f t="shared" si="29"/>
        <v>0</v>
      </c>
      <c r="H73" s="5">
        <f t="shared" si="30"/>
        <v>84.8</v>
      </c>
      <c r="I73" s="13">
        <v>0</v>
      </c>
      <c r="J73" s="13">
        <v>0</v>
      </c>
      <c r="K73" s="5">
        <f t="shared" si="31"/>
        <v>0</v>
      </c>
      <c r="L73" s="5">
        <f t="shared" si="24"/>
        <v>0</v>
      </c>
      <c r="M73" s="13">
        <v>0</v>
      </c>
      <c r="N73" s="14">
        <v>0</v>
      </c>
      <c r="O73" s="14">
        <f t="shared" si="28"/>
        <v>0</v>
      </c>
    </row>
    <row r="74" spans="1:15" ht="45" x14ac:dyDescent="0.25">
      <c r="A74" s="25" t="s">
        <v>93</v>
      </c>
      <c r="B74" s="24" t="s">
        <v>171</v>
      </c>
      <c r="C74" s="26">
        <v>63350</v>
      </c>
      <c r="D74" s="13">
        <v>139246.29999999999</v>
      </c>
      <c r="E74" s="13">
        <v>-7374.2</v>
      </c>
      <c r="F74" s="13">
        <v>0</v>
      </c>
      <c r="G74" s="5">
        <f t="shared" si="29"/>
        <v>-7374.2</v>
      </c>
      <c r="H74" s="5">
        <f t="shared" si="30"/>
        <v>131872.09999999998</v>
      </c>
      <c r="I74" s="13">
        <v>71000</v>
      </c>
      <c r="J74" s="13">
        <v>0</v>
      </c>
      <c r="K74" s="5">
        <f t="shared" si="31"/>
        <v>0</v>
      </c>
      <c r="L74" s="5">
        <f t="shared" si="24"/>
        <v>71000</v>
      </c>
      <c r="M74" s="13">
        <v>37500</v>
      </c>
      <c r="N74" s="14">
        <v>0</v>
      </c>
      <c r="O74" s="14">
        <f t="shared" si="28"/>
        <v>37500</v>
      </c>
    </row>
    <row r="75" spans="1:15" ht="45" x14ac:dyDescent="0.25">
      <c r="A75" s="1" t="s">
        <v>99</v>
      </c>
      <c r="B75" s="24" t="s">
        <v>170</v>
      </c>
      <c r="C75" s="26" t="s">
        <v>202</v>
      </c>
      <c r="D75" s="13">
        <v>20000</v>
      </c>
      <c r="E75" s="13">
        <v>0</v>
      </c>
      <c r="F75" s="13">
        <v>0</v>
      </c>
      <c r="G75" s="5">
        <f t="shared" si="29"/>
        <v>0</v>
      </c>
      <c r="H75" s="5">
        <f t="shared" si="30"/>
        <v>20000</v>
      </c>
      <c r="I75" s="13">
        <v>0</v>
      </c>
      <c r="J75" s="13">
        <v>0</v>
      </c>
      <c r="K75" s="5">
        <f t="shared" si="31"/>
        <v>0</v>
      </c>
      <c r="L75" s="5">
        <f t="shared" si="24"/>
        <v>0</v>
      </c>
      <c r="M75" s="13">
        <v>0</v>
      </c>
      <c r="N75" s="14">
        <v>0</v>
      </c>
      <c r="O75" s="14">
        <f t="shared" si="28"/>
        <v>0</v>
      </c>
    </row>
    <row r="76" spans="1:15" ht="30" x14ac:dyDescent="0.25">
      <c r="A76" s="1" t="s">
        <v>93</v>
      </c>
      <c r="B76" s="24" t="s">
        <v>169</v>
      </c>
      <c r="C76" s="21">
        <v>63010</v>
      </c>
      <c r="D76" s="13">
        <v>4968.3</v>
      </c>
      <c r="E76" s="13">
        <v>0</v>
      </c>
      <c r="F76" s="13">
        <v>0</v>
      </c>
      <c r="G76" s="5">
        <f t="shared" si="29"/>
        <v>0</v>
      </c>
      <c r="H76" s="5">
        <f t="shared" si="30"/>
        <v>4968.3</v>
      </c>
      <c r="I76" s="13">
        <v>0</v>
      </c>
      <c r="J76" s="13">
        <v>0</v>
      </c>
      <c r="K76" s="5">
        <f t="shared" si="31"/>
        <v>0</v>
      </c>
      <c r="L76" s="5">
        <f t="shared" si="24"/>
        <v>0</v>
      </c>
      <c r="M76" s="13">
        <v>11232</v>
      </c>
      <c r="N76" s="14">
        <v>0</v>
      </c>
      <c r="O76" s="14">
        <f t="shared" si="28"/>
        <v>11232</v>
      </c>
    </row>
    <row r="77" spans="1:15" ht="30" hidden="1" x14ac:dyDescent="0.25">
      <c r="A77" s="1" t="s">
        <v>93</v>
      </c>
      <c r="B77" s="24" t="s">
        <v>100</v>
      </c>
      <c r="C77" s="21">
        <v>63370</v>
      </c>
      <c r="D77" s="13">
        <v>0</v>
      </c>
      <c r="E77" s="13">
        <v>0</v>
      </c>
      <c r="F77" s="13">
        <v>0</v>
      </c>
      <c r="G77" s="5">
        <f t="shared" si="29"/>
        <v>0</v>
      </c>
      <c r="H77" s="5">
        <f t="shared" si="30"/>
        <v>0</v>
      </c>
      <c r="I77" s="13">
        <v>0</v>
      </c>
      <c r="J77" s="13">
        <v>0</v>
      </c>
      <c r="K77" s="5">
        <f t="shared" si="31"/>
        <v>0</v>
      </c>
      <c r="L77" s="5">
        <f t="shared" si="24"/>
        <v>0</v>
      </c>
      <c r="M77" s="13">
        <v>0</v>
      </c>
      <c r="N77" s="14">
        <v>0</v>
      </c>
      <c r="O77" s="14">
        <f t="shared" si="28"/>
        <v>0</v>
      </c>
    </row>
    <row r="78" spans="1:15" ht="30" x14ac:dyDescent="0.25">
      <c r="A78" s="1" t="s">
        <v>93</v>
      </c>
      <c r="B78" s="24" t="s">
        <v>168</v>
      </c>
      <c r="C78" s="21">
        <v>63130</v>
      </c>
      <c r="D78" s="13">
        <v>4298.2</v>
      </c>
      <c r="E78" s="13">
        <v>0</v>
      </c>
      <c r="F78" s="13">
        <v>0</v>
      </c>
      <c r="G78" s="5">
        <f t="shared" si="29"/>
        <v>0</v>
      </c>
      <c r="H78" s="5">
        <f t="shared" si="30"/>
        <v>4298.2</v>
      </c>
      <c r="I78" s="13">
        <v>0</v>
      </c>
      <c r="J78" s="13">
        <v>0</v>
      </c>
      <c r="K78" s="5">
        <f t="shared" si="31"/>
        <v>0</v>
      </c>
      <c r="L78" s="5">
        <f t="shared" si="24"/>
        <v>0</v>
      </c>
      <c r="M78" s="13">
        <v>0</v>
      </c>
      <c r="N78" s="14">
        <v>0</v>
      </c>
      <c r="O78" s="14">
        <f t="shared" si="28"/>
        <v>0</v>
      </c>
    </row>
    <row r="79" spans="1:15" ht="45" hidden="1" x14ac:dyDescent="0.25">
      <c r="A79" s="1" t="s">
        <v>93</v>
      </c>
      <c r="B79" s="24" t="s">
        <v>101</v>
      </c>
      <c r="C79" s="49">
        <v>63360</v>
      </c>
      <c r="D79" s="13">
        <v>0</v>
      </c>
      <c r="E79" s="13">
        <v>0</v>
      </c>
      <c r="F79" s="13">
        <v>0</v>
      </c>
      <c r="G79" s="5">
        <f t="shared" si="29"/>
        <v>0</v>
      </c>
      <c r="H79" s="5">
        <f t="shared" si="30"/>
        <v>0</v>
      </c>
      <c r="I79" s="13">
        <v>0</v>
      </c>
      <c r="J79" s="13">
        <v>0</v>
      </c>
      <c r="K79" s="5">
        <f t="shared" si="31"/>
        <v>0</v>
      </c>
      <c r="L79" s="5">
        <f t="shared" si="24"/>
        <v>0</v>
      </c>
      <c r="M79" s="13">
        <v>0</v>
      </c>
      <c r="N79" s="14">
        <v>0</v>
      </c>
      <c r="O79" s="14">
        <f t="shared" si="28"/>
        <v>0</v>
      </c>
    </row>
    <row r="80" spans="1:15" ht="60" x14ac:dyDescent="0.25">
      <c r="A80" s="1" t="s">
        <v>102</v>
      </c>
      <c r="B80" s="24" t="s">
        <v>167</v>
      </c>
      <c r="C80" s="21">
        <v>63020</v>
      </c>
      <c r="D80" s="13">
        <v>2145.6999999999998</v>
      </c>
      <c r="E80" s="13">
        <v>0</v>
      </c>
      <c r="F80" s="13">
        <v>0</v>
      </c>
      <c r="G80" s="5">
        <f t="shared" si="29"/>
        <v>0</v>
      </c>
      <c r="H80" s="5">
        <f t="shared" si="30"/>
        <v>2145.6999999999998</v>
      </c>
      <c r="I80" s="13">
        <v>387</v>
      </c>
      <c r="J80" s="13">
        <v>0</v>
      </c>
      <c r="K80" s="5">
        <f t="shared" si="31"/>
        <v>0</v>
      </c>
      <c r="L80" s="5">
        <f t="shared" si="24"/>
        <v>387</v>
      </c>
      <c r="M80" s="13">
        <v>387</v>
      </c>
      <c r="N80" s="14">
        <v>0</v>
      </c>
      <c r="O80" s="14">
        <f t="shared" si="28"/>
        <v>387</v>
      </c>
    </row>
    <row r="81" spans="1:15" ht="30" x14ac:dyDescent="0.25">
      <c r="A81" s="1" t="s">
        <v>93</v>
      </c>
      <c r="B81" s="24" t="s">
        <v>166</v>
      </c>
      <c r="C81" s="21">
        <v>63030</v>
      </c>
      <c r="D81" s="13">
        <v>64111.199999999997</v>
      </c>
      <c r="E81" s="13">
        <v>5738.3</v>
      </c>
      <c r="F81" s="13">
        <v>0</v>
      </c>
      <c r="G81" s="5">
        <f t="shared" si="29"/>
        <v>5738.3</v>
      </c>
      <c r="H81" s="5">
        <f t="shared" si="30"/>
        <v>69849.5</v>
      </c>
      <c r="I81" s="13">
        <v>4000</v>
      </c>
      <c r="J81" s="13">
        <v>0</v>
      </c>
      <c r="K81" s="5">
        <f t="shared" si="31"/>
        <v>0</v>
      </c>
      <c r="L81" s="5">
        <f t="shared" si="24"/>
        <v>4000</v>
      </c>
      <c r="M81" s="13">
        <v>55272.1</v>
      </c>
      <c r="N81" s="14">
        <v>0</v>
      </c>
      <c r="O81" s="14">
        <f t="shared" si="28"/>
        <v>55272.1</v>
      </c>
    </row>
    <row r="82" spans="1:15" ht="30" hidden="1" x14ac:dyDescent="0.25">
      <c r="A82" s="1" t="s">
        <v>103</v>
      </c>
      <c r="B82" s="24" t="s">
        <v>166</v>
      </c>
      <c r="C82" s="3" t="s">
        <v>104</v>
      </c>
      <c r="D82" s="13">
        <v>0</v>
      </c>
      <c r="E82" s="13">
        <v>0</v>
      </c>
      <c r="F82" s="13">
        <v>0</v>
      </c>
      <c r="G82" s="5">
        <f t="shared" si="29"/>
        <v>0</v>
      </c>
      <c r="H82" s="5">
        <f t="shared" si="30"/>
        <v>0</v>
      </c>
      <c r="I82" s="13">
        <v>0</v>
      </c>
      <c r="J82" s="13">
        <v>0</v>
      </c>
      <c r="K82" s="5">
        <f t="shared" si="31"/>
        <v>0</v>
      </c>
      <c r="L82" s="5">
        <f t="shared" si="24"/>
        <v>0</v>
      </c>
      <c r="M82" s="13">
        <v>0</v>
      </c>
      <c r="N82" s="14">
        <v>0</v>
      </c>
      <c r="O82" s="14">
        <f t="shared" si="28"/>
        <v>0</v>
      </c>
    </row>
    <row r="83" spans="1:15" ht="30" x14ac:dyDescent="0.25">
      <c r="A83" s="1" t="s">
        <v>93</v>
      </c>
      <c r="B83" s="24" t="s">
        <v>204</v>
      </c>
      <c r="C83" s="3">
        <v>63430</v>
      </c>
      <c r="D83" s="13">
        <v>0</v>
      </c>
      <c r="E83" s="13">
        <v>0</v>
      </c>
      <c r="F83" s="13">
        <v>0</v>
      </c>
      <c r="G83" s="5">
        <f t="shared" si="29"/>
        <v>0</v>
      </c>
      <c r="H83" s="5">
        <f t="shared" si="30"/>
        <v>0</v>
      </c>
      <c r="I83" s="13">
        <v>177.7</v>
      </c>
      <c r="J83" s="13">
        <v>0</v>
      </c>
      <c r="K83" s="5">
        <f t="shared" si="31"/>
        <v>0</v>
      </c>
      <c r="L83" s="5">
        <f t="shared" si="24"/>
        <v>177.7</v>
      </c>
      <c r="M83" s="13">
        <v>0</v>
      </c>
      <c r="N83" s="14">
        <v>0</v>
      </c>
      <c r="O83" s="14">
        <f t="shared" si="28"/>
        <v>0</v>
      </c>
    </row>
    <row r="84" spans="1:15" ht="30" x14ac:dyDescent="0.25">
      <c r="A84" s="1" t="s">
        <v>93</v>
      </c>
      <c r="B84" s="24" t="s">
        <v>165</v>
      </c>
      <c r="C84" s="21">
        <v>63160</v>
      </c>
      <c r="D84" s="13">
        <v>80214.5</v>
      </c>
      <c r="E84" s="13">
        <v>-2250</v>
      </c>
      <c r="F84" s="13">
        <f>-1924.2-922</f>
        <v>-2846.2</v>
      </c>
      <c r="G84" s="5">
        <f t="shared" si="29"/>
        <v>-5096.2</v>
      </c>
      <c r="H84" s="5">
        <f t="shared" si="30"/>
        <v>75118.3</v>
      </c>
      <c r="I84" s="13">
        <v>10864.8</v>
      </c>
      <c r="J84" s="13">
        <v>0</v>
      </c>
      <c r="K84" s="5">
        <f t="shared" si="31"/>
        <v>0</v>
      </c>
      <c r="L84" s="5">
        <f t="shared" si="24"/>
        <v>10864.8</v>
      </c>
      <c r="M84" s="13">
        <v>9964.7999999999993</v>
      </c>
      <c r="N84" s="14">
        <v>0</v>
      </c>
      <c r="O84" s="14">
        <f t="shared" si="28"/>
        <v>9964.7999999999993</v>
      </c>
    </row>
    <row r="85" spans="1:15" ht="30" x14ac:dyDescent="0.25">
      <c r="A85" s="1" t="s">
        <v>93</v>
      </c>
      <c r="B85" s="24" t="s">
        <v>211</v>
      </c>
      <c r="C85" s="21">
        <v>63280</v>
      </c>
      <c r="D85" s="13">
        <v>9003.7999999999993</v>
      </c>
      <c r="E85" s="13">
        <v>0</v>
      </c>
      <c r="F85" s="13">
        <v>0</v>
      </c>
      <c r="G85" s="5">
        <f t="shared" si="29"/>
        <v>0</v>
      </c>
      <c r="H85" s="5">
        <f t="shared" si="30"/>
        <v>9003.7999999999993</v>
      </c>
      <c r="I85" s="13">
        <v>0</v>
      </c>
      <c r="J85" s="13">
        <v>0</v>
      </c>
      <c r="K85" s="5">
        <f t="shared" si="31"/>
        <v>0</v>
      </c>
      <c r="L85" s="5">
        <f t="shared" si="24"/>
        <v>0</v>
      </c>
      <c r="M85" s="13">
        <v>0</v>
      </c>
      <c r="N85" s="14">
        <v>0</v>
      </c>
      <c r="O85" s="14">
        <f t="shared" si="28"/>
        <v>0</v>
      </c>
    </row>
    <row r="86" spans="1:15" ht="45" x14ac:dyDescent="0.25">
      <c r="A86" s="1" t="s">
        <v>105</v>
      </c>
      <c r="B86" s="22" t="s">
        <v>164</v>
      </c>
      <c r="C86" s="27">
        <v>63500</v>
      </c>
      <c r="D86" s="13">
        <v>470674.2</v>
      </c>
      <c r="E86" s="13">
        <f>-185257.6+95178.1+4950+8910+3600+83890.5-37985.8</f>
        <v>-26714.800000000003</v>
      </c>
      <c r="F86" s="13">
        <v>0</v>
      </c>
      <c r="G86" s="5">
        <f t="shared" si="29"/>
        <v>-26714.800000000003</v>
      </c>
      <c r="H86" s="5">
        <f t="shared" si="30"/>
        <v>443959.4</v>
      </c>
      <c r="I86" s="13">
        <v>0</v>
      </c>
      <c r="J86" s="13">
        <f>185257.6+37985.8</f>
        <v>223243.40000000002</v>
      </c>
      <c r="K86" s="5">
        <f>J86</f>
        <v>223243.40000000002</v>
      </c>
      <c r="L86" s="5">
        <f>K86+I86</f>
        <v>223243.40000000002</v>
      </c>
      <c r="M86" s="13">
        <v>0</v>
      </c>
      <c r="N86" s="14">
        <v>0</v>
      </c>
      <c r="O86" s="14">
        <f t="shared" si="28"/>
        <v>0</v>
      </c>
    </row>
    <row r="87" spans="1:15" ht="45" hidden="1" x14ac:dyDescent="0.25">
      <c r="A87" s="1" t="s">
        <v>140</v>
      </c>
      <c r="B87" s="22" t="s">
        <v>141</v>
      </c>
      <c r="C87" s="27">
        <v>55200</v>
      </c>
      <c r="D87" s="13">
        <v>0</v>
      </c>
      <c r="E87" s="13">
        <v>0</v>
      </c>
      <c r="F87" s="13">
        <v>0</v>
      </c>
      <c r="G87" s="5">
        <f t="shared" si="29"/>
        <v>0</v>
      </c>
      <c r="H87" s="5">
        <f t="shared" si="30"/>
        <v>0</v>
      </c>
      <c r="I87" s="13">
        <v>0</v>
      </c>
      <c r="J87" s="13">
        <v>0</v>
      </c>
      <c r="K87" s="5">
        <f t="shared" si="31"/>
        <v>0</v>
      </c>
      <c r="L87" s="5">
        <f t="shared" si="24"/>
        <v>0</v>
      </c>
      <c r="M87" s="13">
        <v>0</v>
      </c>
      <c r="N87" s="14">
        <v>0</v>
      </c>
      <c r="O87" s="14">
        <f t="shared" si="28"/>
        <v>0</v>
      </c>
    </row>
    <row r="88" spans="1:15" ht="120" x14ac:dyDescent="0.25">
      <c r="A88" s="1" t="s">
        <v>179</v>
      </c>
      <c r="B88" s="22" t="s">
        <v>231</v>
      </c>
      <c r="C88" s="27">
        <v>67483</v>
      </c>
      <c r="D88" s="13">
        <v>133924.29999999999</v>
      </c>
      <c r="E88" s="13">
        <f>-28592.1-55298.4-11015.8</f>
        <v>-94906.3</v>
      </c>
      <c r="F88" s="13">
        <v>0</v>
      </c>
      <c r="G88" s="5">
        <f t="shared" si="29"/>
        <v>-94906.3</v>
      </c>
      <c r="H88" s="5">
        <f t="shared" si="30"/>
        <v>39017.999999999985</v>
      </c>
      <c r="I88" s="13">
        <v>0</v>
      </c>
      <c r="J88" s="13">
        <v>0</v>
      </c>
      <c r="K88" s="5">
        <f t="shared" si="31"/>
        <v>0</v>
      </c>
      <c r="L88" s="5">
        <f t="shared" si="24"/>
        <v>0</v>
      </c>
      <c r="M88" s="13">
        <v>0</v>
      </c>
      <c r="N88" s="14">
        <v>0</v>
      </c>
      <c r="O88" s="14">
        <f t="shared" si="28"/>
        <v>0</v>
      </c>
    </row>
    <row r="89" spans="1:15" ht="105" x14ac:dyDescent="0.25">
      <c r="A89" s="1" t="s">
        <v>180</v>
      </c>
      <c r="B89" s="22" t="s">
        <v>232</v>
      </c>
      <c r="C89" s="27">
        <v>67484</v>
      </c>
      <c r="D89" s="13">
        <v>607192.80000000005</v>
      </c>
      <c r="E89" s="13">
        <v>0</v>
      </c>
      <c r="F89" s="13">
        <v>0</v>
      </c>
      <c r="G89" s="5">
        <f t="shared" si="29"/>
        <v>0</v>
      </c>
      <c r="H89" s="5">
        <f t="shared" si="30"/>
        <v>607192.80000000005</v>
      </c>
      <c r="I89" s="13">
        <v>0</v>
      </c>
      <c r="J89" s="13">
        <v>0</v>
      </c>
      <c r="K89" s="5">
        <f t="shared" si="31"/>
        <v>0</v>
      </c>
      <c r="L89" s="5">
        <f t="shared" si="24"/>
        <v>0</v>
      </c>
      <c r="M89" s="13">
        <v>0</v>
      </c>
      <c r="N89" s="14">
        <v>0</v>
      </c>
      <c r="O89" s="14">
        <f t="shared" si="28"/>
        <v>0</v>
      </c>
    </row>
    <row r="90" spans="1:15" ht="30" hidden="1" x14ac:dyDescent="0.25">
      <c r="A90" s="1" t="s">
        <v>147</v>
      </c>
      <c r="B90" s="22" t="s">
        <v>175</v>
      </c>
      <c r="C90" s="27">
        <v>55900</v>
      </c>
      <c r="D90" s="13">
        <v>0</v>
      </c>
      <c r="E90" s="13">
        <v>0</v>
      </c>
      <c r="F90" s="13">
        <v>0</v>
      </c>
      <c r="G90" s="5">
        <f t="shared" si="29"/>
        <v>0</v>
      </c>
      <c r="H90" s="5">
        <f t="shared" si="30"/>
        <v>0</v>
      </c>
      <c r="I90" s="13">
        <v>0</v>
      </c>
      <c r="J90" s="13">
        <v>0</v>
      </c>
      <c r="K90" s="5">
        <f t="shared" si="31"/>
        <v>0</v>
      </c>
      <c r="L90" s="5">
        <f t="shared" si="24"/>
        <v>0</v>
      </c>
      <c r="M90" s="13">
        <v>0</v>
      </c>
      <c r="N90" s="14">
        <v>0</v>
      </c>
      <c r="O90" s="14">
        <f t="shared" si="28"/>
        <v>0</v>
      </c>
    </row>
    <row r="91" spans="1:15" ht="45" x14ac:dyDescent="0.25">
      <c r="A91" s="1" t="s">
        <v>93</v>
      </c>
      <c r="B91" s="22" t="s">
        <v>163</v>
      </c>
      <c r="C91" s="21">
        <v>63060</v>
      </c>
      <c r="D91" s="13">
        <v>20006.8</v>
      </c>
      <c r="E91" s="13">
        <v>19198</v>
      </c>
      <c r="F91" s="13">
        <v>0</v>
      </c>
      <c r="G91" s="5">
        <f t="shared" si="29"/>
        <v>19198</v>
      </c>
      <c r="H91" s="5">
        <f t="shared" si="30"/>
        <v>39204.800000000003</v>
      </c>
      <c r="I91" s="13">
        <v>20006.8</v>
      </c>
      <c r="J91" s="13">
        <v>0</v>
      </c>
      <c r="K91" s="5">
        <f t="shared" si="31"/>
        <v>0</v>
      </c>
      <c r="L91" s="5">
        <f t="shared" si="24"/>
        <v>20006.8</v>
      </c>
      <c r="M91" s="13">
        <v>35026.699999999997</v>
      </c>
      <c r="N91" s="14">
        <v>0</v>
      </c>
      <c r="O91" s="14">
        <f t="shared" si="28"/>
        <v>35026.699999999997</v>
      </c>
    </row>
    <row r="92" spans="1:15" ht="90" x14ac:dyDescent="0.25">
      <c r="A92" s="1" t="s">
        <v>189</v>
      </c>
      <c r="B92" s="22" t="s">
        <v>229</v>
      </c>
      <c r="C92" s="23" t="s">
        <v>187</v>
      </c>
      <c r="D92" s="13">
        <v>2359</v>
      </c>
      <c r="E92" s="13">
        <v>-439</v>
      </c>
      <c r="F92" s="13">
        <v>0</v>
      </c>
      <c r="G92" s="5">
        <f t="shared" si="29"/>
        <v>-439</v>
      </c>
      <c r="H92" s="5">
        <f t="shared" si="30"/>
        <v>1920</v>
      </c>
      <c r="I92" s="13">
        <v>0</v>
      </c>
      <c r="J92" s="13">
        <v>0</v>
      </c>
      <c r="K92" s="5">
        <f t="shared" si="31"/>
        <v>0</v>
      </c>
      <c r="L92" s="5">
        <f t="shared" si="24"/>
        <v>0</v>
      </c>
      <c r="M92" s="13">
        <v>0</v>
      </c>
      <c r="N92" s="14">
        <v>0</v>
      </c>
      <c r="O92" s="14">
        <f t="shared" si="28"/>
        <v>0</v>
      </c>
    </row>
    <row r="93" spans="1:15" ht="96" customHeight="1" x14ac:dyDescent="0.25">
      <c r="A93" s="1" t="s">
        <v>190</v>
      </c>
      <c r="B93" s="22" t="s">
        <v>230</v>
      </c>
      <c r="C93" s="23" t="s">
        <v>188</v>
      </c>
      <c r="D93" s="13">
        <v>8725.5</v>
      </c>
      <c r="E93" s="13">
        <v>-1105.3</v>
      </c>
      <c r="F93" s="13">
        <v>0</v>
      </c>
      <c r="G93" s="5">
        <f t="shared" si="29"/>
        <v>-1105.3</v>
      </c>
      <c r="H93" s="5">
        <f t="shared" si="30"/>
        <v>7620.2</v>
      </c>
      <c r="I93" s="13">
        <v>0</v>
      </c>
      <c r="J93" s="13">
        <v>0</v>
      </c>
      <c r="K93" s="5">
        <f t="shared" si="31"/>
        <v>0</v>
      </c>
      <c r="L93" s="5">
        <f t="shared" si="24"/>
        <v>0</v>
      </c>
      <c r="M93" s="13">
        <v>0</v>
      </c>
      <c r="N93" s="14">
        <v>0</v>
      </c>
      <c r="O93" s="14">
        <f t="shared" si="28"/>
        <v>0</v>
      </c>
    </row>
    <row r="94" spans="1:15" ht="60" x14ac:dyDescent="0.25">
      <c r="A94" s="1" t="s">
        <v>215</v>
      </c>
      <c r="B94" s="54" t="s">
        <v>228</v>
      </c>
      <c r="C94" s="55" t="s">
        <v>225</v>
      </c>
      <c r="D94" s="13">
        <f>3751+10414.8</f>
        <v>14165.8</v>
      </c>
      <c r="E94" s="13">
        <f>-4780.8-712</f>
        <v>-5492.8</v>
      </c>
      <c r="F94" s="13">
        <v>0</v>
      </c>
      <c r="G94" s="5">
        <f t="shared" si="29"/>
        <v>-5492.8</v>
      </c>
      <c r="H94" s="5">
        <f t="shared" si="30"/>
        <v>8673</v>
      </c>
      <c r="I94" s="13">
        <f>2110.6+12089.7</f>
        <v>14200.300000000001</v>
      </c>
      <c r="J94" s="13">
        <v>0</v>
      </c>
      <c r="K94" s="5">
        <f t="shared" si="31"/>
        <v>0</v>
      </c>
      <c r="L94" s="5">
        <f t="shared" si="24"/>
        <v>14200.300000000001</v>
      </c>
      <c r="M94" s="13">
        <f>2110.6+12389.6</f>
        <v>14500.2</v>
      </c>
      <c r="N94" s="14">
        <v>0</v>
      </c>
      <c r="O94" s="14">
        <f t="shared" si="28"/>
        <v>14500.2</v>
      </c>
    </row>
    <row r="95" spans="1:15" ht="30" x14ac:dyDescent="0.25">
      <c r="A95" s="1" t="s">
        <v>106</v>
      </c>
      <c r="B95" s="2" t="s">
        <v>107</v>
      </c>
      <c r="C95" s="3"/>
      <c r="D95" s="4">
        <f>SUM(D96:D115)</f>
        <v>776677.9</v>
      </c>
      <c r="E95" s="4">
        <f>SUM(E96:E115)</f>
        <v>5406.2</v>
      </c>
      <c r="F95" s="4">
        <f>SUM(F96:F115)</f>
        <v>0</v>
      </c>
      <c r="G95" s="5">
        <f>F95+E95</f>
        <v>5406.2</v>
      </c>
      <c r="H95" s="4">
        <f>D95+G95</f>
        <v>782084.1</v>
      </c>
      <c r="I95" s="4">
        <f>SUM(I96:I115)</f>
        <v>724071.4</v>
      </c>
      <c r="J95" s="4">
        <f>SUM(J96:J115)</f>
        <v>0</v>
      </c>
      <c r="K95" s="5">
        <f>J95</f>
        <v>0</v>
      </c>
      <c r="L95" s="4">
        <f>I95+K95</f>
        <v>724071.4</v>
      </c>
      <c r="M95" s="4">
        <f>SUM(M96:M115)</f>
        <v>734686.3</v>
      </c>
      <c r="N95" s="4">
        <f>SUM(N96:N115)</f>
        <v>0</v>
      </c>
      <c r="O95" s="4">
        <f>SUM(O96:O115)</f>
        <v>734686.3</v>
      </c>
    </row>
    <row r="96" spans="1:15" s="30" customFormat="1" ht="60" x14ac:dyDescent="0.25">
      <c r="A96" s="25" t="s">
        <v>109</v>
      </c>
      <c r="B96" s="24" t="s">
        <v>206</v>
      </c>
      <c r="C96" s="28">
        <v>62500</v>
      </c>
      <c r="D96" s="13">
        <v>1027.3</v>
      </c>
      <c r="E96" s="13">
        <v>33.6</v>
      </c>
      <c r="F96" s="13">
        <v>0</v>
      </c>
      <c r="G96" s="5">
        <f>F96+E96</f>
        <v>33.6</v>
      </c>
      <c r="H96" s="4">
        <f t="shared" ref="H96:H120" si="32">D96+G96</f>
        <v>1060.8999999999999</v>
      </c>
      <c r="I96" s="13">
        <v>1027.3</v>
      </c>
      <c r="J96" s="13">
        <v>0</v>
      </c>
      <c r="K96" s="5">
        <f t="shared" ref="K96:K120" si="33">J96</f>
        <v>0</v>
      </c>
      <c r="L96" s="4">
        <f t="shared" ref="L96:L115" si="34">I96+K96</f>
        <v>1027.3</v>
      </c>
      <c r="M96" s="13">
        <v>1027.3</v>
      </c>
      <c r="N96" s="29">
        <v>0</v>
      </c>
      <c r="O96" s="29">
        <f t="shared" ref="O96:O128" si="35">N96+M96</f>
        <v>1027.3</v>
      </c>
    </row>
    <row r="97" spans="1:16" s="30" customFormat="1" ht="75" x14ac:dyDescent="0.25">
      <c r="A97" s="25" t="s">
        <v>205</v>
      </c>
      <c r="B97" s="24" t="s">
        <v>176</v>
      </c>
      <c r="C97" s="31">
        <v>62500</v>
      </c>
      <c r="D97" s="13">
        <v>11462</v>
      </c>
      <c r="E97" s="13">
        <v>1270.5</v>
      </c>
      <c r="F97" s="13">
        <v>0</v>
      </c>
      <c r="G97" s="5">
        <f t="shared" ref="G97:G120" si="36">F97+E97</f>
        <v>1270.5</v>
      </c>
      <c r="H97" s="4">
        <f t="shared" si="32"/>
        <v>12732.5</v>
      </c>
      <c r="I97" s="13">
        <v>6957.5</v>
      </c>
      <c r="J97" s="13">
        <v>0</v>
      </c>
      <c r="K97" s="5">
        <f t="shared" si="33"/>
        <v>0</v>
      </c>
      <c r="L97" s="4">
        <f t="shared" si="34"/>
        <v>6957.5</v>
      </c>
      <c r="M97" s="13">
        <v>9812</v>
      </c>
      <c r="N97" s="29">
        <v>0</v>
      </c>
      <c r="O97" s="29">
        <f t="shared" si="35"/>
        <v>9812</v>
      </c>
    </row>
    <row r="98" spans="1:16" s="30" customFormat="1" ht="105" x14ac:dyDescent="0.25">
      <c r="A98" s="25" t="s">
        <v>108</v>
      </c>
      <c r="B98" s="24" t="s">
        <v>207</v>
      </c>
      <c r="C98" s="31">
        <v>51200</v>
      </c>
      <c r="D98" s="13">
        <v>4.2</v>
      </c>
      <c r="E98" s="13">
        <v>0</v>
      </c>
      <c r="F98" s="13">
        <v>0</v>
      </c>
      <c r="G98" s="5">
        <f t="shared" si="36"/>
        <v>0</v>
      </c>
      <c r="H98" s="4">
        <f t="shared" si="32"/>
        <v>4.2</v>
      </c>
      <c r="I98" s="13">
        <v>4.3</v>
      </c>
      <c r="J98" s="13">
        <v>0</v>
      </c>
      <c r="K98" s="5">
        <f t="shared" si="33"/>
        <v>0</v>
      </c>
      <c r="L98" s="4">
        <f t="shared" si="34"/>
        <v>4.3</v>
      </c>
      <c r="M98" s="13">
        <v>73.7</v>
      </c>
      <c r="N98" s="29">
        <v>0</v>
      </c>
      <c r="O98" s="29">
        <f t="shared" si="35"/>
        <v>73.7</v>
      </c>
    </row>
    <row r="99" spans="1:16" s="30" customFormat="1" ht="90" x14ac:dyDescent="0.25">
      <c r="A99" s="1" t="s">
        <v>109</v>
      </c>
      <c r="B99" s="24" t="s">
        <v>162</v>
      </c>
      <c r="C99" s="32">
        <v>71901</v>
      </c>
      <c r="D99" s="13">
        <v>218.2</v>
      </c>
      <c r="E99" s="13">
        <v>0</v>
      </c>
      <c r="F99" s="13">
        <v>0</v>
      </c>
      <c r="G99" s="5">
        <f t="shared" si="36"/>
        <v>0</v>
      </c>
      <c r="H99" s="4">
        <f t="shared" si="32"/>
        <v>218.2</v>
      </c>
      <c r="I99" s="13">
        <v>218.2</v>
      </c>
      <c r="J99" s="13">
        <v>0</v>
      </c>
      <c r="K99" s="5">
        <f t="shared" si="33"/>
        <v>0</v>
      </c>
      <c r="L99" s="4">
        <f t="shared" si="34"/>
        <v>218.2</v>
      </c>
      <c r="M99" s="13">
        <v>218.2</v>
      </c>
      <c r="N99" s="29">
        <v>0</v>
      </c>
      <c r="O99" s="29">
        <f t="shared" si="35"/>
        <v>218.2</v>
      </c>
    </row>
    <row r="100" spans="1:16" ht="105" x14ac:dyDescent="0.25">
      <c r="A100" s="1" t="s">
        <v>109</v>
      </c>
      <c r="B100" s="24" t="s">
        <v>161</v>
      </c>
      <c r="C100" s="21">
        <v>70901</v>
      </c>
      <c r="D100" s="13">
        <v>16597.599999999999</v>
      </c>
      <c r="E100" s="13">
        <v>0</v>
      </c>
      <c r="F100" s="13">
        <v>0</v>
      </c>
      <c r="G100" s="5">
        <f t="shared" si="36"/>
        <v>0</v>
      </c>
      <c r="H100" s="4">
        <f t="shared" si="32"/>
        <v>16597.599999999999</v>
      </c>
      <c r="I100" s="13">
        <v>16538.900000000001</v>
      </c>
      <c r="J100" s="13">
        <v>0</v>
      </c>
      <c r="K100" s="5">
        <f t="shared" si="33"/>
        <v>0</v>
      </c>
      <c r="L100" s="4">
        <f t="shared" si="34"/>
        <v>16538.900000000001</v>
      </c>
      <c r="M100" s="13">
        <v>16994.7</v>
      </c>
      <c r="N100" s="14">
        <v>0</v>
      </c>
      <c r="O100" s="14">
        <f t="shared" si="35"/>
        <v>16994.7</v>
      </c>
    </row>
    <row r="101" spans="1:16" ht="45" x14ac:dyDescent="0.25">
      <c r="A101" s="1" t="s">
        <v>109</v>
      </c>
      <c r="B101" s="24" t="s">
        <v>160</v>
      </c>
      <c r="C101" s="21">
        <v>62010</v>
      </c>
      <c r="D101" s="13">
        <v>1597.3</v>
      </c>
      <c r="E101" s="13">
        <v>0</v>
      </c>
      <c r="F101" s="13">
        <v>0</v>
      </c>
      <c r="G101" s="5">
        <f t="shared" si="36"/>
        <v>0</v>
      </c>
      <c r="H101" s="4">
        <f t="shared" si="32"/>
        <v>1597.3</v>
      </c>
      <c r="I101" s="13">
        <v>1597.3</v>
      </c>
      <c r="J101" s="13">
        <v>0</v>
      </c>
      <c r="K101" s="5">
        <f t="shared" si="33"/>
        <v>0</v>
      </c>
      <c r="L101" s="4">
        <f t="shared" si="34"/>
        <v>1597.3</v>
      </c>
      <c r="M101" s="13">
        <v>1597.3</v>
      </c>
      <c r="N101" s="14">
        <v>0</v>
      </c>
      <c r="O101" s="14">
        <f t="shared" si="35"/>
        <v>1597.3</v>
      </c>
    </row>
    <row r="102" spans="1:16" ht="90" x14ac:dyDescent="0.25">
      <c r="A102" s="1" t="s">
        <v>109</v>
      </c>
      <c r="B102" s="24" t="s">
        <v>159</v>
      </c>
      <c r="C102" s="21">
        <v>62080</v>
      </c>
      <c r="D102" s="13">
        <v>1603.2</v>
      </c>
      <c r="E102" s="13">
        <v>0</v>
      </c>
      <c r="F102" s="13">
        <v>0</v>
      </c>
      <c r="G102" s="5">
        <f t="shared" si="36"/>
        <v>0</v>
      </c>
      <c r="H102" s="4">
        <f t="shared" si="32"/>
        <v>1603.2</v>
      </c>
      <c r="I102" s="13">
        <v>1603.2</v>
      </c>
      <c r="J102" s="13">
        <v>0</v>
      </c>
      <c r="K102" s="5">
        <f t="shared" si="33"/>
        <v>0</v>
      </c>
      <c r="L102" s="4">
        <f t="shared" si="34"/>
        <v>1603.2</v>
      </c>
      <c r="M102" s="13">
        <v>1603.2</v>
      </c>
      <c r="N102" s="14">
        <v>0</v>
      </c>
      <c r="O102" s="14">
        <f t="shared" si="35"/>
        <v>1603.2</v>
      </c>
    </row>
    <row r="103" spans="1:16" ht="75" x14ac:dyDescent="0.25">
      <c r="A103" s="1" t="s">
        <v>109</v>
      </c>
      <c r="B103" s="24" t="s">
        <v>158</v>
      </c>
      <c r="C103" s="21">
        <v>62090</v>
      </c>
      <c r="D103" s="13">
        <v>2669.2</v>
      </c>
      <c r="E103" s="13">
        <v>0</v>
      </c>
      <c r="F103" s="13">
        <v>0</v>
      </c>
      <c r="G103" s="5">
        <f t="shared" si="36"/>
        <v>0</v>
      </c>
      <c r="H103" s="4">
        <f t="shared" si="32"/>
        <v>2669.2</v>
      </c>
      <c r="I103" s="13">
        <v>2669.2</v>
      </c>
      <c r="J103" s="13">
        <v>0</v>
      </c>
      <c r="K103" s="5">
        <f t="shared" si="33"/>
        <v>0</v>
      </c>
      <c r="L103" s="4">
        <f t="shared" si="34"/>
        <v>2669.2</v>
      </c>
      <c r="M103" s="13">
        <v>2669.2</v>
      </c>
      <c r="N103" s="14">
        <v>0</v>
      </c>
      <c r="O103" s="14">
        <f t="shared" si="35"/>
        <v>2669.2</v>
      </c>
    </row>
    <row r="104" spans="1:16" ht="60" x14ac:dyDescent="0.25">
      <c r="A104" s="1" t="s">
        <v>109</v>
      </c>
      <c r="B104" s="24" t="s">
        <v>157</v>
      </c>
      <c r="C104" s="21">
        <v>62100</v>
      </c>
      <c r="D104" s="13">
        <v>2134.1</v>
      </c>
      <c r="E104" s="13">
        <v>0</v>
      </c>
      <c r="F104" s="13">
        <v>0</v>
      </c>
      <c r="G104" s="5">
        <f t="shared" si="36"/>
        <v>0</v>
      </c>
      <c r="H104" s="4">
        <f t="shared" si="32"/>
        <v>2134.1</v>
      </c>
      <c r="I104" s="13">
        <v>2134.1</v>
      </c>
      <c r="J104" s="13">
        <v>0</v>
      </c>
      <c r="K104" s="5">
        <f t="shared" si="33"/>
        <v>0</v>
      </c>
      <c r="L104" s="4">
        <f t="shared" si="34"/>
        <v>2134.1</v>
      </c>
      <c r="M104" s="13">
        <v>2134.1</v>
      </c>
      <c r="N104" s="14">
        <v>0</v>
      </c>
      <c r="O104" s="14">
        <f t="shared" si="35"/>
        <v>2134.1</v>
      </c>
    </row>
    <row r="105" spans="1:16" ht="120" x14ac:dyDescent="0.25">
      <c r="A105" s="1" t="s">
        <v>109</v>
      </c>
      <c r="B105" s="24" t="s">
        <v>156</v>
      </c>
      <c r="C105" s="21">
        <v>62180</v>
      </c>
      <c r="D105" s="13">
        <v>1603.4</v>
      </c>
      <c r="E105" s="13">
        <v>0</v>
      </c>
      <c r="F105" s="13">
        <v>0</v>
      </c>
      <c r="G105" s="5">
        <f t="shared" si="36"/>
        <v>0</v>
      </c>
      <c r="H105" s="4">
        <f t="shared" si="32"/>
        <v>1603.4</v>
      </c>
      <c r="I105" s="13">
        <v>1603.4</v>
      </c>
      <c r="J105" s="13">
        <v>0</v>
      </c>
      <c r="K105" s="5">
        <f t="shared" si="33"/>
        <v>0</v>
      </c>
      <c r="L105" s="4">
        <f t="shared" si="34"/>
        <v>1603.4</v>
      </c>
      <c r="M105" s="13">
        <v>1603.4</v>
      </c>
      <c r="N105" s="14">
        <v>0</v>
      </c>
      <c r="O105" s="14">
        <f t="shared" si="35"/>
        <v>1603.4</v>
      </c>
    </row>
    <row r="106" spans="1:16" ht="90" x14ac:dyDescent="0.25">
      <c r="A106" s="1" t="s">
        <v>109</v>
      </c>
      <c r="B106" s="24" t="s">
        <v>155</v>
      </c>
      <c r="C106" s="21">
        <v>62200</v>
      </c>
      <c r="D106" s="13">
        <v>1466.2</v>
      </c>
      <c r="E106" s="13">
        <v>0</v>
      </c>
      <c r="F106" s="13">
        <v>0</v>
      </c>
      <c r="G106" s="5">
        <f t="shared" si="36"/>
        <v>0</v>
      </c>
      <c r="H106" s="4">
        <f t="shared" si="32"/>
        <v>1466.2</v>
      </c>
      <c r="I106" s="13">
        <v>1466.2</v>
      </c>
      <c r="J106" s="13">
        <v>0</v>
      </c>
      <c r="K106" s="5">
        <f t="shared" si="33"/>
        <v>0</v>
      </c>
      <c r="L106" s="4">
        <f t="shared" si="34"/>
        <v>1466.2</v>
      </c>
      <c r="M106" s="13">
        <v>1942.6</v>
      </c>
      <c r="N106" s="14">
        <v>0</v>
      </c>
      <c r="O106" s="14">
        <f t="shared" si="35"/>
        <v>1942.6</v>
      </c>
    </row>
    <row r="107" spans="1:16" ht="75" x14ac:dyDescent="0.25">
      <c r="A107" s="1" t="s">
        <v>109</v>
      </c>
      <c r="B107" s="24" t="s">
        <v>198</v>
      </c>
      <c r="C107" s="21">
        <v>62600</v>
      </c>
      <c r="D107" s="13">
        <v>9461.7000000000007</v>
      </c>
      <c r="E107" s="13">
        <v>0</v>
      </c>
      <c r="F107" s="13">
        <v>0</v>
      </c>
      <c r="G107" s="5">
        <f t="shared" si="36"/>
        <v>0</v>
      </c>
      <c r="H107" s="4">
        <f t="shared" si="32"/>
        <v>9461.7000000000007</v>
      </c>
      <c r="I107" s="13">
        <v>9461.7000000000007</v>
      </c>
      <c r="J107" s="13">
        <v>0</v>
      </c>
      <c r="K107" s="5">
        <f t="shared" si="33"/>
        <v>0</v>
      </c>
      <c r="L107" s="4">
        <f t="shared" si="34"/>
        <v>9461.7000000000007</v>
      </c>
      <c r="M107" s="13">
        <v>9461.7000000000007</v>
      </c>
      <c r="N107" s="14">
        <v>0</v>
      </c>
      <c r="O107" s="14">
        <f t="shared" si="35"/>
        <v>9461.7000000000007</v>
      </c>
      <c r="P107" s="33"/>
    </row>
    <row r="108" spans="1:16" ht="75" x14ac:dyDescent="0.25">
      <c r="A108" s="1" t="s">
        <v>109</v>
      </c>
      <c r="B108" s="24" t="s">
        <v>199</v>
      </c>
      <c r="C108" s="21">
        <v>71701</v>
      </c>
      <c r="D108" s="13">
        <v>814</v>
      </c>
      <c r="E108" s="13">
        <v>-420</v>
      </c>
      <c r="F108" s="13">
        <v>0</v>
      </c>
      <c r="G108" s="5">
        <f t="shared" si="36"/>
        <v>-420</v>
      </c>
      <c r="H108" s="4">
        <f t="shared" si="32"/>
        <v>394</v>
      </c>
      <c r="I108" s="13">
        <v>1240</v>
      </c>
      <c r="J108" s="13">
        <v>0</v>
      </c>
      <c r="K108" s="5">
        <f t="shared" si="33"/>
        <v>0</v>
      </c>
      <c r="L108" s="4">
        <f t="shared" si="34"/>
        <v>1240</v>
      </c>
      <c r="M108" s="13">
        <v>1080</v>
      </c>
      <c r="N108" s="14">
        <v>0</v>
      </c>
      <c r="O108" s="14">
        <f t="shared" si="35"/>
        <v>1080</v>
      </c>
    </row>
    <row r="109" spans="1:16" ht="75" x14ac:dyDescent="0.25">
      <c r="A109" s="1" t="s">
        <v>110</v>
      </c>
      <c r="B109" s="24" t="s">
        <v>214</v>
      </c>
      <c r="C109" s="21">
        <v>71701</v>
      </c>
      <c r="D109" s="13">
        <v>29232.5</v>
      </c>
      <c r="E109" s="13">
        <v>-218.6</v>
      </c>
      <c r="F109" s="13">
        <v>0</v>
      </c>
      <c r="G109" s="5">
        <f t="shared" si="36"/>
        <v>-218.6</v>
      </c>
      <c r="H109" s="4">
        <f t="shared" si="32"/>
        <v>29013.9</v>
      </c>
      <c r="I109" s="13">
        <v>32279.200000000001</v>
      </c>
      <c r="J109" s="13">
        <v>0</v>
      </c>
      <c r="K109" s="5">
        <f t="shared" si="33"/>
        <v>0</v>
      </c>
      <c r="L109" s="4">
        <f t="shared" si="34"/>
        <v>32279.200000000001</v>
      </c>
      <c r="M109" s="13">
        <v>35338.800000000003</v>
      </c>
      <c r="N109" s="14">
        <v>0</v>
      </c>
      <c r="O109" s="14">
        <f t="shared" si="35"/>
        <v>35338.800000000003</v>
      </c>
    </row>
    <row r="110" spans="1:16" ht="75" x14ac:dyDescent="0.25">
      <c r="A110" s="1" t="s">
        <v>111</v>
      </c>
      <c r="B110" s="24" t="s">
        <v>154</v>
      </c>
      <c r="C110" s="21">
        <v>71701</v>
      </c>
      <c r="D110" s="13">
        <v>30400</v>
      </c>
      <c r="E110" s="13">
        <v>-2400</v>
      </c>
      <c r="F110" s="13">
        <v>0</v>
      </c>
      <c r="G110" s="5">
        <f t="shared" si="36"/>
        <v>-2400</v>
      </c>
      <c r="H110" s="4">
        <f t="shared" si="32"/>
        <v>28000</v>
      </c>
      <c r="I110" s="13">
        <v>14560</v>
      </c>
      <c r="J110" s="13">
        <v>0</v>
      </c>
      <c r="K110" s="5">
        <f t="shared" si="33"/>
        <v>0</v>
      </c>
      <c r="L110" s="4">
        <f t="shared" si="34"/>
        <v>14560</v>
      </c>
      <c r="M110" s="13">
        <v>18200</v>
      </c>
      <c r="N110" s="14">
        <v>0</v>
      </c>
      <c r="O110" s="14">
        <f t="shared" si="35"/>
        <v>18200</v>
      </c>
    </row>
    <row r="111" spans="1:16" ht="75" x14ac:dyDescent="0.25">
      <c r="A111" s="1" t="s">
        <v>109</v>
      </c>
      <c r="B111" s="24" t="s">
        <v>153</v>
      </c>
      <c r="C111" s="21">
        <v>62210</v>
      </c>
      <c r="D111" s="13">
        <v>2038.5</v>
      </c>
      <c r="E111" s="13">
        <v>0</v>
      </c>
      <c r="F111" s="13">
        <v>0</v>
      </c>
      <c r="G111" s="5">
        <f t="shared" si="36"/>
        <v>0</v>
      </c>
      <c r="H111" s="4">
        <f t="shared" si="32"/>
        <v>2038.5</v>
      </c>
      <c r="I111" s="13">
        <v>2038.5</v>
      </c>
      <c r="J111" s="13">
        <v>0</v>
      </c>
      <c r="K111" s="5">
        <f t="shared" si="33"/>
        <v>0</v>
      </c>
      <c r="L111" s="4">
        <f t="shared" si="34"/>
        <v>2038.5</v>
      </c>
      <c r="M111" s="13">
        <v>2038.5</v>
      </c>
      <c r="N111" s="14">
        <v>0</v>
      </c>
      <c r="O111" s="14">
        <f t="shared" si="35"/>
        <v>2038.5</v>
      </c>
    </row>
    <row r="112" spans="1:16" ht="75" x14ac:dyDescent="0.25">
      <c r="A112" s="1" t="s">
        <v>109</v>
      </c>
      <c r="B112" s="24" t="s">
        <v>200</v>
      </c>
      <c r="C112" s="21">
        <v>71234</v>
      </c>
      <c r="D112" s="13">
        <v>6952.3</v>
      </c>
      <c r="E112" s="13">
        <v>72</v>
      </c>
      <c r="F112" s="13">
        <v>0</v>
      </c>
      <c r="G112" s="5">
        <f t="shared" si="36"/>
        <v>72</v>
      </c>
      <c r="H112" s="4">
        <f t="shared" si="32"/>
        <v>7024.3</v>
      </c>
      <c r="I112" s="13">
        <v>10166.1</v>
      </c>
      <c r="J112" s="13">
        <v>0</v>
      </c>
      <c r="K112" s="5">
        <f t="shared" si="33"/>
        <v>0</v>
      </c>
      <c r="L112" s="4">
        <f t="shared" si="34"/>
        <v>10166.1</v>
      </c>
      <c r="M112" s="13">
        <v>10166.1</v>
      </c>
      <c r="N112" s="14">
        <v>0</v>
      </c>
      <c r="O112" s="14">
        <f t="shared" si="35"/>
        <v>10166.1</v>
      </c>
    </row>
    <row r="113" spans="1:15" ht="105" x14ac:dyDescent="0.25">
      <c r="A113" s="1" t="s">
        <v>109</v>
      </c>
      <c r="B113" s="22" t="s">
        <v>152</v>
      </c>
      <c r="C113" s="28" t="s">
        <v>208</v>
      </c>
      <c r="D113" s="13">
        <f>1816.3+3594.4</f>
        <v>5410.7</v>
      </c>
      <c r="E113" s="13">
        <v>-404.5</v>
      </c>
      <c r="F113" s="13">
        <v>0</v>
      </c>
      <c r="G113" s="5">
        <f t="shared" si="36"/>
        <v>-404.5</v>
      </c>
      <c r="H113" s="4">
        <f t="shared" si="32"/>
        <v>5006.2</v>
      </c>
      <c r="I113" s="13">
        <v>5621.3</v>
      </c>
      <c r="J113" s="13">
        <v>0</v>
      </c>
      <c r="K113" s="5">
        <f t="shared" si="33"/>
        <v>0</v>
      </c>
      <c r="L113" s="4">
        <f t="shared" si="34"/>
        <v>5621.3</v>
      </c>
      <c r="M113" s="13">
        <v>5840.5</v>
      </c>
      <c r="N113" s="14">
        <v>0</v>
      </c>
      <c r="O113" s="14">
        <f t="shared" si="35"/>
        <v>5840.5</v>
      </c>
    </row>
    <row r="114" spans="1:15" ht="105" x14ac:dyDescent="0.25">
      <c r="A114" s="1" t="s">
        <v>201</v>
      </c>
      <c r="B114" s="22" t="s">
        <v>149</v>
      </c>
      <c r="C114" s="28">
        <v>62230</v>
      </c>
      <c r="D114" s="13">
        <v>481992.9</v>
      </c>
      <c r="E114" s="13">
        <v>0</v>
      </c>
      <c r="F114" s="13">
        <v>0</v>
      </c>
      <c r="G114" s="5">
        <f t="shared" si="36"/>
        <v>0</v>
      </c>
      <c r="H114" s="4">
        <f t="shared" si="32"/>
        <v>481992.9</v>
      </c>
      <c r="I114" s="13">
        <v>442892.4</v>
      </c>
      <c r="J114" s="13">
        <v>0</v>
      </c>
      <c r="K114" s="5">
        <f t="shared" si="33"/>
        <v>0</v>
      </c>
      <c r="L114" s="4">
        <f t="shared" si="34"/>
        <v>442892.4</v>
      </c>
      <c r="M114" s="13">
        <v>442892.4</v>
      </c>
      <c r="N114" s="14">
        <v>0</v>
      </c>
      <c r="O114" s="14">
        <f t="shared" si="35"/>
        <v>442892.4</v>
      </c>
    </row>
    <row r="115" spans="1:15" ht="60" x14ac:dyDescent="0.25">
      <c r="A115" s="1" t="s">
        <v>201</v>
      </c>
      <c r="B115" s="22" t="s">
        <v>150</v>
      </c>
      <c r="C115" s="28">
        <v>62240</v>
      </c>
      <c r="D115" s="13">
        <v>169992.6</v>
      </c>
      <c r="E115" s="13">
        <v>7473.2</v>
      </c>
      <c r="F115" s="13">
        <v>0</v>
      </c>
      <c r="G115" s="5">
        <f t="shared" si="36"/>
        <v>7473.2</v>
      </c>
      <c r="H115" s="4">
        <f t="shared" si="32"/>
        <v>177465.80000000002</v>
      </c>
      <c r="I115" s="13">
        <v>169992.6</v>
      </c>
      <c r="J115" s="13">
        <v>0</v>
      </c>
      <c r="K115" s="5">
        <f t="shared" si="33"/>
        <v>0</v>
      </c>
      <c r="L115" s="4">
        <f t="shared" si="34"/>
        <v>169992.6</v>
      </c>
      <c r="M115" s="13">
        <v>169992.6</v>
      </c>
      <c r="N115" s="14">
        <v>0</v>
      </c>
      <c r="O115" s="14">
        <f t="shared" si="35"/>
        <v>169992.6</v>
      </c>
    </row>
    <row r="116" spans="1:15" x14ac:dyDescent="0.25">
      <c r="A116" s="1" t="s">
        <v>112</v>
      </c>
      <c r="B116" s="24" t="s">
        <v>113</v>
      </c>
      <c r="C116" s="21"/>
      <c r="D116" s="4">
        <f>SUM(D117+D118+D119+D120)</f>
        <v>19621.8</v>
      </c>
      <c r="E116" s="4">
        <f t="shared" ref="E116:F116" si="37">SUM(E117+E118+E119+E120)</f>
        <v>9000</v>
      </c>
      <c r="F116" s="4">
        <f t="shared" si="37"/>
        <v>0</v>
      </c>
      <c r="G116" s="5">
        <f t="shared" si="36"/>
        <v>9000</v>
      </c>
      <c r="H116" s="4">
        <f t="shared" si="32"/>
        <v>28621.8</v>
      </c>
      <c r="I116" s="4">
        <f t="shared" ref="I116" si="38">SUM(I117+I118+I119+I120)</f>
        <v>15585.800000000001</v>
      </c>
      <c r="J116" s="4">
        <f t="shared" ref="J116" si="39">SUM(J117+J118+J119+J120)</f>
        <v>0</v>
      </c>
      <c r="K116" s="5">
        <f t="shared" si="33"/>
        <v>0</v>
      </c>
      <c r="L116" s="4">
        <f>K116+I116</f>
        <v>15585.800000000001</v>
      </c>
      <c r="M116" s="4">
        <f t="shared" ref="M116" si="40">SUM(M117+M118+M119+M120)</f>
        <v>16187.900000000001</v>
      </c>
      <c r="N116" s="4">
        <f t="shared" ref="N116" si="41">SUM(N117+N118+N119+N120)</f>
        <v>0</v>
      </c>
      <c r="O116" s="4">
        <f t="shared" ref="O116" si="42">SUM(O117+O118+O119+O120)</f>
        <v>16187.900000000001</v>
      </c>
    </row>
    <row r="117" spans="1:15" ht="120" x14ac:dyDescent="0.25">
      <c r="A117" s="1" t="s">
        <v>114</v>
      </c>
      <c r="B117" s="24" t="s">
        <v>151</v>
      </c>
      <c r="C117" s="3" t="s">
        <v>210</v>
      </c>
      <c r="D117" s="13">
        <v>17124.2</v>
      </c>
      <c r="E117" s="13">
        <v>9000</v>
      </c>
      <c r="F117" s="13">
        <v>0</v>
      </c>
      <c r="G117" s="5">
        <f t="shared" si="36"/>
        <v>9000</v>
      </c>
      <c r="H117" s="4">
        <f t="shared" si="32"/>
        <v>26124.2</v>
      </c>
      <c r="I117" s="13">
        <v>13124.2</v>
      </c>
      <c r="J117" s="13">
        <v>0</v>
      </c>
      <c r="K117" s="5">
        <f t="shared" si="33"/>
        <v>0</v>
      </c>
      <c r="L117" s="4">
        <f>I117+K117</f>
        <v>13124.2</v>
      </c>
      <c r="M117" s="13">
        <v>13124.2</v>
      </c>
      <c r="N117" s="14">
        <v>0</v>
      </c>
      <c r="O117" s="14">
        <f t="shared" si="35"/>
        <v>13124.2</v>
      </c>
    </row>
    <row r="118" spans="1:15" ht="60" hidden="1" x14ac:dyDescent="0.25">
      <c r="A118" s="1" t="s">
        <v>115</v>
      </c>
      <c r="B118" s="24" t="s">
        <v>116</v>
      </c>
      <c r="C118" s="3" t="s">
        <v>181</v>
      </c>
      <c r="D118" s="13">
        <v>0</v>
      </c>
      <c r="E118" s="13">
        <v>0</v>
      </c>
      <c r="F118" s="13">
        <v>0</v>
      </c>
      <c r="G118" s="5">
        <f t="shared" si="36"/>
        <v>0</v>
      </c>
      <c r="H118" s="4">
        <f t="shared" si="32"/>
        <v>0</v>
      </c>
      <c r="I118" s="13">
        <v>0</v>
      </c>
      <c r="J118" s="13">
        <v>0</v>
      </c>
      <c r="K118" s="5">
        <f t="shared" si="33"/>
        <v>0</v>
      </c>
      <c r="L118" s="4">
        <f t="shared" ref="L118:L120" si="43">I118+K118</f>
        <v>0</v>
      </c>
      <c r="M118" s="13">
        <v>0</v>
      </c>
      <c r="N118" s="14">
        <v>0</v>
      </c>
      <c r="O118" s="14">
        <f t="shared" si="35"/>
        <v>0</v>
      </c>
    </row>
    <row r="119" spans="1:15" ht="45" x14ac:dyDescent="0.25">
      <c r="A119" s="1" t="s">
        <v>117</v>
      </c>
      <c r="B119" s="34" t="s">
        <v>212</v>
      </c>
      <c r="C119" s="23" t="s">
        <v>213</v>
      </c>
      <c r="D119" s="13">
        <v>36</v>
      </c>
      <c r="E119" s="13">
        <v>0</v>
      </c>
      <c r="F119" s="13">
        <v>0</v>
      </c>
      <c r="G119" s="5">
        <f t="shared" si="36"/>
        <v>0</v>
      </c>
      <c r="H119" s="4">
        <f t="shared" si="32"/>
        <v>36</v>
      </c>
      <c r="I119" s="13">
        <v>0</v>
      </c>
      <c r="J119" s="13">
        <v>0</v>
      </c>
      <c r="K119" s="5">
        <f t="shared" si="33"/>
        <v>0</v>
      </c>
      <c r="L119" s="4">
        <f t="shared" si="43"/>
        <v>0</v>
      </c>
      <c r="M119" s="13">
        <v>0</v>
      </c>
      <c r="N119" s="14">
        <v>0</v>
      </c>
      <c r="O119" s="14">
        <f t="shared" si="35"/>
        <v>0</v>
      </c>
    </row>
    <row r="120" spans="1:15" ht="90" x14ac:dyDescent="0.25">
      <c r="A120" s="25" t="s">
        <v>148</v>
      </c>
      <c r="B120" s="24" t="s">
        <v>209</v>
      </c>
      <c r="C120" s="21">
        <v>51790</v>
      </c>
      <c r="D120" s="13">
        <v>2461.6</v>
      </c>
      <c r="E120" s="13">
        <v>0</v>
      </c>
      <c r="F120" s="13">
        <v>0</v>
      </c>
      <c r="G120" s="5">
        <f t="shared" si="36"/>
        <v>0</v>
      </c>
      <c r="H120" s="4">
        <f t="shared" si="32"/>
        <v>2461.6</v>
      </c>
      <c r="I120" s="13">
        <v>2461.6</v>
      </c>
      <c r="J120" s="13">
        <v>0</v>
      </c>
      <c r="K120" s="5">
        <f t="shared" si="33"/>
        <v>0</v>
      </c>
      <c r="L120" s="4">
        <f t="shared" si="43"/>
        <v>2461.6</v>
      </c>
      <c r="M120" s="13">
        <v>3063.7</v>
      </c>
      <c r="N120" s="14">
        <v>0</v>
      </c>
      <c r="O120" s="14">
        <f t="shared" si="35"/>
        <v>3063.7</v>
      </c>
    </row>
    <row r="121" spans="1:15" s="51" customFormat="1" x14ac:dyDescent="0.25">
      <c r="A121" s="1" t="s">
        <v>118</v>
      </c>
      <c r="B121" s="24" t="s">
        <v>119</v>
      </c>
      <c r="C121" s="50"/>
      <c r="D121" s="17">
        <f t="shared" ref="D121:M121" si="44">SUM(D122)</f>
        <v>50</v>
      </c>
      <c r="E121" s="17">
        <f t="shared" si="44"/>
        <v>0</v>
      </c>
      <c r="F121" s="17">
        <f t="shared" si="44"/>
        <v>50</v>
      </c>
      <c r="G121" s="5">
        <f t="shared" si="25"/>
        <v>0</v>
      </c>
      <c r="H121" s="5">
        <f t="shared" ref="H121:H122" si="45">D121+G121</f>
        <v>50</v>
      </c>
      <c r="I121" s="17">
        <f t="shared" si="44"/>
        <v>0</v>
      </c>
      <c r="J121" s="17">
        <f t="shared" si="44"/>
        <v>0</v>
      </c>
      <c r="K121" s="5">
        <f>J121-I121</f>
        <v>0</v>
      </c>
      <c r="L121" s="5">
        <f t="shared" ref="L121:L126" si="46">K121+I121</f>
        <v>0</v>
      </c>
      <c r="M121" s="17">
        <f t="shared" si="44"/>
        <v>0</v>
      </c>
      <c r="N121" s="14">
        <f>N122</f>
        <v>0</v>
      </c>
      <c r="O121" s="14">
        <f t="shared" si="35"/>
        <v>0</v>
      </c>
    </row>
    <row r="122" spans="1:15" x14ac:dyDescent="0.25">
      <c r="A122" s="1" t="s">
        <v>120</v>
      </c>
      <c r="B122" s="24" t="s">
        <v>121</v>
      </c>
      <c r="C122" s="21"/>
      <c r="D122" s="13">
        <v>50</v>
      </c>
      <c r="E122" s="13">
        <v>0</v>
      </c>
      <c r="F122" s="13">
        <v>50</v>
      </c>
      <c r="G122" s="5">
        <f t="shared" si="25"/>
        <v>0</v>
      </c>
      <c r="H122" s="5">
        <f t="shared" si="45"/>
        <v>50</v>
      </c>
      <c r="I122" s="13">
        <v>0</v>
      </c>
      <c r="J122" s="13">
        <v>0</v>
      </c>
      <c r="K122" s="5">
        <f>J122-I122</f>
        <v>0</v>
      </c>
      <c r="L122" s="5">
        <f t="shared" si="46"/>
        <v>0</v>
      </c>
      <c r="M122" s="13">
        <v>0</v>
      </c>
      <c r="N122" s="14">
        <v>0</v>
      </c>
      <c r="O122" s="14">
        <f t="shared" si="35"/>
        <v>0</v>
      </c>
    </row>
    <row r="123" spans="1:15" ht="90" x14ac:dyDescent="0.25">
      <c r="A123" s="1" t="s">
        <v>122</v>
      </c>
      <c r="B123" s="24" t="s">
        <v>123</v>
      </c>
      <c r="C123" s="21"/>
      <c r="D123" s="17">
        <f t="shared" ref="D123:E123" si="47">D124+D125</f>
        <v>79.099999999999994</v>
      </c>
      <c r="E123" s="17">
        <f t="shared" si="47"/>
        <v>0</v>
      </c>
      <c r="F123" s="17">
        <f>F124+F125</f>
        <v>3376.6</v>
      </c>
      <c r="G123" s="5">
        <f t="shared" si="25"/>
        <v>3297.5</v>
      </c>
      <c r="H123" s="17">
        <f>H124+H125</f>
        <v>3376.6</v>
      </c>
      <c r="I123" s="17">
        <f t="shared" ref="I123:M123" si="48">I124+I125</f>
        <v>0</v>
      </c>
      <c r="J123" s="17">
        <f t="shared" si="48"/>
        <v>0</v>
      </c>
      <c r="K123" s="5">
        <f>J123-I123</f>
        <v>0</v>
      </c>
      <c r="L123" s="5">
        <f t="shared" si="46"/>
        <v>0</v>
      </c>
      <c r="M123" s="17">
        <f t="shared" si="48"/>
        <v>0</v>
      </c>
      <c r="N123" s="14">
        <f>N124+N125</f>
        <v>0</v>
      </c>
      <c r="O123" s="14">
        <f t="shared" si="35"/>
        <v>0</v>
      </c>
    </row>
    <row r="124" spans="1:15" ht="30" x14ac:dyDescent="0.25">
      <c r="A124" s="1" t="s">
        <v>124</v>
      </c>
      <c r="B124" s="24" t="s">
        <v>125</v>
      </c>
      <c r="C124" s="21"/>
      <c r="D124" s="13">
        <v>79.099999999999994</v>
      </c>
      <c r="E124" s="13">
        <v>0</v>
      </c>
      <c r="F124" s="13">
        <v>79</v>
      </c>
      <c r="G124" s="5">
        <f t="shared" si="25"/>
        <v>-9.9999999999994316E-2</v>
      </c>
      <c r="H124" s="5">
        <f>D124+G124</f>
        <v>79</v>
      </c>
      <c r="I124" s="13">
        <v>0</v>
      </c>
      <c r="J124" s="13">
        <v>0</v>
      </c>
      <c r="K124" s="5">
        <f t="shared" ref="K124:K128" si="49">J124-I124</f>
        <v>0</v>
      </c>
      <c r="L124" s="5">
        <f t="shared" si="46"/>
        <v>0</v>
      </c>
      <c r="M124" s="13">
        <v>0</v>
      </c>
      <c r="N124" s="14">
        <v>0</v>
      </c>
      <c r="O124" s="14">
        <f t="shared" si="35"/>
        <v>0</v>
      </c>
    </row>
    <row r="125" spans="1:15" ht="30" x14ac:dyDescent="0.25">
      <c r="A125" s="1" t="s">
        <v>139</v>
      </c>
      <c r="B125" s="24" t="s">
        <v>126</v>
      </c>
      <c r="C125" s="21"/>
      <c r="D125" s="13">
        <v>0</v>
      </c>
      <c r="E125" s="13">
        <v>0</v>
      </c>
      <c r="F125" s="13">
        <v>3297.6</v>
      </c>
      <c r="G125" s="5">
        <f t="shared" ref="G125:G128" si="50">E125+F125-D125</f>
        <v>3297.6</v>
      </c>
      <c r="H125" s="5">
        <f>D125+G125</f>
        <v>3297.6</v>
      </c>
      <c r="I125" s="13">
        <v>0</v>
      </c>
      <c r="J125" s="13">
        <v>0</v>
      </c>
      <c r="K125" s="5">
        <f t="shared" si="49"/>
        <v>0</v>
      </c>
      <c r="L125" s="5">
        <f t="shared" si="46"/>
        <v>0</v>
      </c>
      <c r="M125" s="13">
        <v>0</v>
      </c>
      <c r="N125" s="14">
        <v>0</v>
      </c>
      <c r="O125" s="14">
        <f t="shared" si="35"/>
        <v>0</v>
      </c>
    </row>
    <row r="126" spans="1:15" ht="45" x14ac:dyDescent="0.25">
      <c r="A126" s="1" t="s">
        <v>127</v>
      </c>
      <c r="B126" s="24" t="s">
        <v>128</v>
      </c>
      <c r="C126" s="21"/>
      <c r="D126" s="17">
        <f>SUM(D127+D128)</f>
        <v>-10498.6</v>
      </c>
      <c r="E126" s="17">
        <f t="shared" ref="E126:F126" si="51">SUM(E127+E128)</f>
        <v>0</v>
      </c>
      <c r="F126" s="17">
        <f t="shared" si="51"/>
        <v>-11644.6</v>
      </c>
      <c r="G126" s="5">
        <f>E126+F126-D126</f>
        <v>-1146</v>
      </c>
      <c r="H126" s="17">
        <f>SUM(H127+H128)</f>
        <v>-11644.6</v>
      </c>
      <c r="I126" s="17">
        <f t="shared" ref="I126:M126" si="52">SUM(I128)</f>
        <v>0</v>
      </c>
      <c r="J126" s="17">
        <f t="shared" si="52"/>
        <v>0</v>
      </c>
      <c r="K126" s="5">
        <f t="shared" si="49"/>
        <v>0</v>
      </c>
      <c r="L126" s="5">
        <f t="shared" si="46"/>
        <v>0</v>
      </c>
      <c r="M126" s="17">
        <f t="shared" si="52"/>
        <v>0</v>
      </c>
      <c r="N126" s="14">
        <f>N127+N128</f>
        <v>0</v>
      </c>
      <c r="O126" s="14">
        <f t="shared" si="35"/>
        <v>0</v>
      </c>
    </row>
    <row r="127" spans="1:15" ht="45" x14ac:dyDescent="0.25">
      <c r="A127" s="1" t="s">
        <v>145</v>
      </c>
      <c r="B127" s="24" t="s">
        <v>146</v>
      </c>
      <c r="C127" s="21"/>
      <c r="D127" s="17">
        <v>0</v>
      </c>
      <c r="E127" s="17">
        <v>0</v>
      </c>
      <c r="F127" s="17">
        <v>-1121.5</v>
      </c>
      <c r="G127" s="5">
        <f t="shared" si="50"/>
        <v>-1121.5</v>
      </c>
      <c r="H127" s="5">
        <f>D127+G127</f>
        <v>-1121.5</v>
      </c>
      <c r="I127" s="17">
        <v>0</v>
      </c>
      <c r="J127" s="17">
        <v>0</v>
      </c>
      <c r="K127" s="5">
        <f t="shared" si="49"/>
        <v>0</v>
      </c>
      <c r="L127" s="5">
        <f t="shared" ref="L127:L128" si="53">K127+I127</f>
        <v>0</v>
      </c>
      <c r="M127" s="17">
        <v>0</v>
      </c>
      <c r="N127" s="14">
        <v>0</v>
      </c>
      <c r="O127" s="14">
        <f t="shared" si="35"/>
        <v>0</v>
      </c>
    </row>
    <row r="128" spans="1:15" ht="45" x14ac:dyDescent="0.25">
      <c r="A128" s="1" t="s">
        <v>177</v>
      </c>
      <c r="B128" s="24" t="s">
        <v>178</v>
      </c>
      <c r="C128" s="21"/>
      <c r="D128" s="13">
        <v>-10498.6</v>
      </c>
      <c r="E128" s="13">
        <v>0</v>
      </c>
      <c r="F128" s="13">
        <v>-10523.1</v>
      </c>
      <c r="G128" s="5">
        <f t="shared" si="50"/>
        <v>-24.5</v>
      </c>
      <c r="H128" s="5">
        <f>D128+G128</f>
        <v>-10523.1</v>
      </c>
      <c r="I128" s="13">
        <v>0</v>
      </c>
      <c r="J128" s="13">
        <v>0</v>
      </c>
      <c r="K128" s="5">
        <f t="shared" si="49"/>
        <v>0</v>
      </c>
      <c r="L128" s="5">
        <f t="shared" si="53"/>
        <v>0</v>
      </c>
      <c r="M128" s="13">
        <v>0</v>
      </c>
      <c r="N128" s="14">
        <v>0</v>
      </c>
      <c r="O128" s="14">
        <f t="shared" si="35"/>
        <v>0</v>
      </c>
    </row>
    <row r="129" spans="1:15" x14ac:dyDescent="0.25">
      <c r="A129" s="1"/>
      <c r="B129" s="52" t="s">
        <v>129</v>
      </c>
      <c r="C129" s="3"/>
      <c r="D129" s="17">
        <f t="shared" ref="D129:M129" si="54">SUM(D8+D57)</f>
        <v>3750147.6</v>
      </c>
      <c r="E129" s="17">
        <f t="shared" si="54"/>
        <v>-88745.400000000009</v>
      </c>
      <c r="F129" s="17">
        <f t="shared" si="54"/>
        <v>1327529.5000000002</v>
      </c>
      <c r="G129" s="17">
        <f t="shared" si="54"/>
        <v>-22217.700000000099</v>
      </c>
      <c r="H129" s="17">
        <f>SUM(H8+H57)</f>
        <v>3727929.9</v>
      </c>
      <c r="I129" s="17">
        <f t="shared" si="54"/>
        <v>2082949.7000000002</v>
      </c>
      <c r="J129" s="17">
        <f t="shared" si="54"/>
        <v>223243.40000000002</v>
      </c>
      <c r="K129" s="17">
        <f t="shared" si="54"/>
        <v>223243.40000000002</v>
      </c>
      <c r="L129" s="17">
        <f t="shared" si="54"/>
        <v>2306193.1</v>
      </c>
      <c r="M129" s="17">
        <f t="shared" si="54"/>
        <v>2187861.8000000003</v>
      </c>
      <c r="N129" s="17">
        <f t="shared" ref="N129:O129" si="55">SUM(N8+N57)</f>
        <v>0</v>
      </c>
      <c r="O129" s="17">
        <f t="shared" si="55"/>
        <v>2187861.8000000003</v>
      </c>
    </row>
  </sheetData>
  <mergeCells count="10">
    <mergeCell ref="A1:O1"/>
    <mergeCell ref="A2:O2"/>
    <mergeCell ref="A3:O3"/>
    <mergeCell ref="A5:A6"/>
    <mergeCell ref="B5:B6"/>
    <mergeCell ref="C5:C6"/>
    <mergeCell ref="D5:H5"/>
    <mergeCell ref="I5:L5"/>
    <mergeCell ref="M5:O5"/>
    <mergeCell ref="N4:O4"/>
  </mergeCells>
  <pageMargins left="0.39370078740157483" right="0.39370078740157483" top="0.78740157480314965" bottom="0.39370078740157483" header="0.31496062992125984" footer="0.31496062992125984"/>
  <pageSetup paperSize="9" scale="49" fitToWidth="0" fitToHeight="0" orientation="landscape" horizontalDpi="4294967295" verticalDpi="4294967295" r:id="rId1"/>
  <rowBreaks count="6" manualBreakCount="6">
    <brk id="30" max="14" man="1"/>
    <brk id="51" max="14" man="1"/>
    <brk id="85" max="14" man="1"/>
    <brk id="99" max="14" man="1"/>
    <brk id="110" max="14" man="1"/>
    <brk id="125"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Поправки ноябрь</vt:lpstr>
      <vt:lpstr>'Поправки ноябрь'!Заголовки_для_печати</vt:lpstr>
      <vt:lpstr>'Поправки ноябрь'!Область_печати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А. Пастух</dc:creator>
  <cp:lastModifiedBy>Ирина А. Пастух</cp:lastModifiedBy>
  <cp:lastPrinted>2024-11-25T01:49:01Z</cp:lastPrinted>
  <dcterms:created xsi:type="dcterms:W3CDTF">2021-10-14T06:10:06Z</dcterms:created>
  <dcterms:modified xsi:type="dcterms:W3CDTF">2024-11-25T01:49:22Z</dcterms:modified>
</cp:coreProperties>
</file>